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updateLinks="never" codeName="ThisWorkbook1"/>
  <mc:AlternateContent xmlns:mc="http://schemas.openxmlformats.org/markup-compatibility/2006">
    <mc:Choice Requires="x15">
      <x15ac:absPath xmlns:x15ac="http://schemas.microsoft.com/office/spreadsheetml/2010/11/ac" url="I:\GERENCIA DE PROYECTOS ESPECIALES\PRIVADA\GGC-2053-2025 URIBIA - LA GUAJIRA\OBRA GGC-2053-2025\"/>
    </mc:Choice>
  </mc:AlternateContent>
  <xr:revisionPtr revIDLastSave="0" documentId="13_ncr:1_{4F79CA49-E7A6-427A-88C4-C59F755493EB}" xr6:coauthVersionLast="47" xr6:coauthVersionMax="47" xr10:uidLastSave="{00000000-0000-0000-0000-000000000000}"/>
  <bookViews>
    <workbookView xWindow="-110" yWindow="-110" windowWidth="19420" windowHeight="10300" firstSheet="4" activeTab="15" xr2:uid="{00000000-000D-0000-FFFF-FFFF00000000}"/>
  </bookViews>
  <sheets>
    <sheet name="Presupuesto" sheetId="1" r:id="rId1"/>
    <sheet name="Flujo de fondos" sheetId="31" state="hidden" r:id="rId2"/>
    <sheet name="Cronograma" sheetId="34" state="hidden" r:id="rId3"/>
    <sheet name="Copia de Actividades" sheetId="4" state="hidden" r:id="rId4"/>
    <sheet name="1.1" sheetId="13" r:id="rId5"/>
    <sheet name="1.2 " sheetId="14" r:id="rId6"/>
    <sheet name="1.3 " sheetId="15" r:id="rId7"/>
    <sheet name="1.4" sheetId="16" r:id="rId8"/>
    <sheet name="1.5 " sheetId="17" r:id="rId9"/>
    <sheet name="1.6 " sheetId="18" r:id="rId10"/>
    <sheet name="1.7 " sheetId="19" r:id="rId11"/>
    <sheet name="1.8" sheetId="20" r:id="rId12"/>
    <sheet name="1.9 " sheetId="21" r:id="rId13"/>
    <sheet name="2.1" sheetId="22" r:id="rId14"/>
    <sheet name="3.1 " sheetId="23" r:id="rId15"/>
    <sheet name="3.2 " sheetId="24" r:id="rId16"/>
    <sheet name="Rendimientos" sheetId="25" state="hidden" r:id="rId17"/>
  </sheets>
  <externalReferences>
    <externalReference r:id="rId18"/>
  </externalReferences>
  <definedNames>
    <definedName name="________MA2" localSheetId="1">#REF!</definedName>
    <definedName name="________MA2">#REF!</definedName>
    <definedName name="_______AFC1" localSheetId="1">#REF!</definedName>
    <definedName name="_______AFC1">#REF!</definedName>
    <definedName name="_______AFC3" localSheetId="1">#REF!</definedName>
    <definedName name="_______AFC3">#REF!</definedName>
    <definedName name="_______AFC5">#REF!</definedName>
    <definedName name="_______BGC1">#REF!</definedName>
    <definedName name="_______BGC3">#REF!</definedName>
    <definedName name="_______BGC5">#REF!</definedName>
    <definedName name="_______CAC1">#REF!</definedName>
    <definedName name="_______CAC3">#REF!</definedName>
    <definedName name="_______CAC5">#REF!</definedName>
    <definedName name="_______MA2">#REF!</definedName>
    <definedName name="_______SBC1">#REF!</definedName>
    <definedName name="_______SBC3">#REF!</definedName>
    <definedName name="_______SBC5">#REF!</definedName>
    <definedName name="______AFC1">#REF!</definedName>
    <definedName name="______AFC3">#REF!</definedName>
    <definedName name="______AFC5">#REF!</definedName>
    <definedName name="______BGC1">#REF!</definedName>
    <definedName name="______BGC3">#REF!</definedName>
    <definedName name="______BGC5">#REF!</definedName>
    <definedName name="______CAC1">#REF!</definedName>
    <definedName name="______CAC3">#REF!</definedName>
    <definedName name="______CAC5">#REF!</definedName>
    <definedName name="______MA2">#REF!</definedName>
    <definedName name="______SBC1">#REF!</definedName>
    <definedName name="______SBC3">#REF!</definedName>
    <definedName name="______SBC5">#REF!</definedName>
    <definedName name="_____AFC1">#REF!</definedName>
    <definedName name="_____AFC3">#REF!</definedName>
    <definedName name="_____AFC5">#REF!</definedName>
    <definedName name="_____BGC1">#REF!</definedName>
    <definedName name="_____BGC3">#REF!</definedName>
    <definedName name="_____BGC5">#REF!</definedName>
    <definedName name="_____CAC1">#REF!</definedName>
    <definedName name="_____CAC3">#REF!</definedName>
    <definedName name="_____CAC5">#REF!</definedName>
    <definedName name="_____MA2">#REF!</definedName>
    <definedName name="_____SBC1">#REF!</definedName>
    <definedName name="_____SBC3">#REF!</definedName>
    <definedName name="_____SBC5">#REF!</definedName>
    <definedName name="____AFC1">#REF!</definedName>
    <definedName name="____AFC3">#REF!</definedName>
    <definedName name="____AFC5">#REF!</definedName>
    <definedName name="____BGC1">#REF!</definedName>
    <definedName name="____BGC3">#REF!</definedName>
    <definedName name="____BGC5">#REF!</definedName>
    <definedName name="____CAC1">#REF!</definedName>
    <definedName name="____CAC3">#REF!</definedName>
    <definedName name="____CAC5">#REF!</definedName>
    <definedName name="____MA2">#REF!</definedName>
    <definedName name="____SBC1">#REF!</definedName>
    <definedName name="____SBC3">#REF!</definedName>
    <definedName name="____SBC5">#REF!</definedName>
    <definedName name="___AFC1">#REF!</definedName>
    <definedName name="___AFC3">#REF!</definedName>
    <definedName name="___AFC5">#REF!</definedName>
    <definedName name="___BGC1">#REF!</definedName>
    <definedName name="___BGC3">#REF!</definedName>
    <definedName name="___BGC5">#REF!</definedName>
    <definedName name="___CAC1">#REF!</definedName>
    <definedName name="___CAC3">#REF!</definedName>
    <definedName name="___CAC5">#REF!</definedName>
    <definedName name="___MA2">#REF!</definedName>
    <definedName name="___SBC1">#REF!</definedName>
    <definedName name="___SBC3">#REF!</definedName>
    <definedName name="___SBC5">#REF!</definedName>
    <definedName name="__123Graph_AMAIN" hidden="1">#REF!</definedName>
    <definedName name="__123Graph_BMAIN" hidden="1">#REF!</definedName>
    <definedName name="__123Graph_C" hidden="1">#REF!</definedName>
    <definedName name="__123Graph_E" hidden="1">#REF!</definedName>
    <definedName name="__123Graph_F" hidden="1">#REF!</definedName>
    <definedName name="__123Graph_X" hidden="1">#REF!</definedName>
    <definedName name="__123Graph_XMAIN" hidden="1">#REF!</definedName>
    <definedName name="__AFC1">#REF!</definedName>
    <definedName name="__AFC3">#REF!</definedName>
    <definedName name="__AFC5">#REF!</definedName>
    <definedName name="__BGC1">#REF!</definedName>
    <definedName name="__BGC3">#REF!</definedName>
    <definedName name="__BGC5">#REF!</definedName>
    <definedName name="__CAC1">#REF!</definedName>
    <definedName name="__CAC3">#REF!</definedName>
    <definedName name="__CAC5">#REF!</definedName>
    <definedName name="__CMU005" hidden="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MA2">#REF!</definedName>
    <definedName name="__MDC2">#REF!</definedName>
    <definedName name="__SBC1">#REF!</definedName>
    <definedName name="__SBC3">#REF!</definedName>
    <definedName name="__SBC5">#REF!</definedName>
    <definedName name="__xlfn.BAHTTEXT" hidden="1">#NAME?</definedName>
    <definedName name="_1">#REF!</definedName>
    <definedName name="_2">#REF!</definedName>
    <definedName name="_3">#REF!</definedName>
    <definedName name="_a1" localSheetId="1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1">{"via1",#N/A,TRUE,"general";"via2",#N/A,TRUE,"general";"via3",#N/A,TRUE,"general"}</definedName>
    <definedName name="_a4">{"via1",#N/A,TRUE,"general";"via2",#N/A,TRUE,"general";"via3",#N/A,TRUE,"general"}</definedName>
    <definedName name="_a5" localSheetId="1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1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>#REF!</definedName>
    <definedName name="_AFC3">#REF!</definedName>
    <definedName name="_AFC5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MacroRecalculationBehavior" hidden="1">0</definedName>
    <definedName name="_AtRisk_SimSetting_RandomNumberGenerator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557</definedName>
    <definedName name="_AtRisk_SimSetting_ReportOptionReportsFileType" hidden="1">1</definedName>
    <definedName name="_AtRisk_SimSetting_ReportOptionSelectiveQR" hidden="1">FALSE</definedName>
    <definedName name="_AtRisk_SimSetting_ReportsList">17</definedName>
    <definedName name="_AtRisk_SimSetting_ShowSimulationProgressWindow" hidden="1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 localSheetId="1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1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1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1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1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1">{"via1",#N/A,TRUE,"general";"via2",#N/A,TRUE,"general";"via3",#N/A,TRUE,"general"}</definedName>
    <definedName name="_b7">{"via1",#N/A,TRUE,"general";"via2",#N/A,TRUE,"general";"via3",#N/A,TRUE,"general"}</definedName>
    <definedName name="_b8" localSheetId="1">{"via1",#N/A,TRUE,"general";"via2",#N/A,TRUE,"general";"via3",#N/A,TRUE,"general"}</definedName>
    <definedName name="_b8">{"via1",#N/A,TRUE,"general";"via2",#N/A,TRUE,"general";"via3",#N/A,TRUE,"general"}</definedName>
    <definedName name="_bb9" localSheetId="1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1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>#REF!</definedName>
    <definedName name="_BGC3">#REF!</definedName>
    <definedName name="_BGC5">#REF!</definedName>
    <definedName name="_CAC1">#REF!</definedName>
    <definedName name="_CAC3">#REF!</definedName>
    <definedName name="_CAC5">#REF!</definedName>
    <definedName name="_CMU005" hidden="1">#REF!</definedName>
    <definedName name="_dasd">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#REF!</definedName>
    <definedName name="_Fill">#REF!</definedName>
    <definedName name="_g2" localSheetId="1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1">{"via1",#N/A,TRUE,"general";"via2",#N/A,TRUE,"general";"via3",#N/A,TRUE,"general"}</definedName>
    <definedName name="_g3">{"via1",#N/A,TRUE,"general";"via2",#N/A,TRUE,"general";"via3",#N/A,TRUE,"general"}</definedName>
    <definedName name="_g4" localSheetId="1">{"via1",#N/A,TRUE,"general";"via2",#N/A,TRUE,"general";"via3",#N/A,TRUE,"general"}</definedName>
    <definedName name="_g4">{"via1",#N/A,TRUE,"general";"via2",#N/A,TRUE,"general";"via3",#N/A,TRUE,"general"}</definedName>
    <definedName name="_g5" localSheetId="1">{"via1",#N/A,TRUE,"general";"via2",#N/A,TRUE,"general";"via3",#N/A,TRUE,"general"}</definedName>
    <definedName name="_g5">{"via1",#N/A,TRUE,"general";"via2",#N/A,TRUE,"general";"via3",#N/A,TRUE,"general"}</definedName>
    <definedName name="_g6" localSheetId="1">{"via1",#N/A,TRUE,"general";"via2",#N/A,TRUE,"general";"via3",#N/A,TRUE,"general"}</definedName>
    <definedName name="_g6">{"via1",#N/A,TRUE,"general";"via2",#N/A,TRUE,"general";"via3",#N/A,TRUE,"general"}</definedName>
    <definedName name="_g7" localSheetId="1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1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1">{"via1",#N/A,TRUE,"general";"via2",#N/A,TRUE,"general";"via3",#N/A,TRUE,"general"}</definedName>
    <definedName name="_gtr4">{"via1",#N/A,TRUE,"general";"via2",#N/A,TRUE,"general";"via3",#N/A,TRUE,"general"}</definedName>
    <definedName name="_h2" localSheetId="1">{"via1",#N/A,TRUE,"general";"via2",#N/A,TRUE,"general";"via3",#N/A,TRUE,"general"}</definedName>
    <definedName name="_h2">{"via1",#N/A,TRUE,"general";"via2",#N/A,TRUE,"general";"via3",#N/A,TRUE,"general"}</definedName>
    <definedName name="_h3" localSheetId="1">{"via1",#N/A,TRUE,"general";"via2",#N/A,TRUE,"general";"via3",#N/A,TRUE,"general"}</definedName>
    <definedName name="_h3">{"via1",#N/A,TRUE,"general";"via2",#N/A,TRUE,"general";"via3",#N/A,TRUE,"general"}</definedName>
    <definedName name="_h4" localSheetId="1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1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1">{"via1",#N/A,TRUE,"general";"via2",#N/A,TRUE,"general";"via3",#N/A,TRUE,"general"}</definedName>
    <definedName name="_h6">{"via1",#N/A,TRUE,"general";"via2",#N/A,TRUE,"general";"via3",#N/A,TRUE,"general"}</definedName>
    <definedName name="_h7" localSheetId="1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1">{"via1",#N/A,TRUE,"general";"via2",#N/A,TRUE,"general";"via3",#N/A,TRUE,"general"}</definedName>
    <definedName name="_h8">{"via1",#N/A,TRUE,"general";"via2",#N/A,TRUE,"general";"via3",#N/A,TRUE,"general"}</definedName>
    <definedName name="_hfh7" localSheetId="1">{"via1",#N/A,TRUE,"general";"via2",#N/A,TRUE,"general";"via3",#N/A,TRUE,"general"}</definedName>
    <definedName name="_hfh7">{"via1",#N/A,TRUE,"general";"via2",#N/A,TRUE,"general";"via3",#N/A,TRUE,"general"}</definedName>
    <definedName name="_i4" localSheetId="1">{"via1",#N/A,TRUE,"general";"via2",#N/A,TRUE,"general";"via3",#N/A,TRUE,"general"}</definedName>
    <definedName name="_i4">{"via1",#N/A,TRUE,"general";"via2",#N/A,TRUE,"general";"via3",#N/A,TRUE,"general"}</definedName>
    <definedName name="_i5" localSheetId="1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1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1">{"via1",#N/A,TRUE,"general";"via2",#N/A,TRUE,"general";"via3",#N/A,TRUE,"general"}</definedName>
    <definedName name="_i7">{"via1",#N/A,TRUE,"general";"via2",#N/A,TRUE,"general";"via3",#N/A,TRUE,"general"}</definedName>
    <definedName name="_i77" localSheetId="1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1">{"via1",#N/A,TRUE,"general";"via2",#N/A,TRUE,"general";"via3",#N/A,TRUE,"general"}</definedName>
    <definedName name="_i8">{"via1",#N/A,TRUE,"general";"via2",#N/A,TRUE,"general";"via3",#N/A,TRUE,"general"}</definedName>
    <definedName name="_i9" localSheetId="1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1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1">{"via1",#N/A,TRUE,"general";"via2",#N/A,TRUE,"general";"via3",#N/A,TRUE,"general"}</definedName>
    <definedName name="_k4">{"via1",#N/A,TRUE,"general";"via2",#N/A,TRUE,"general";"via3",#N/A,TRUE,"general"}</definedName>
    <definedName name="_k5" localSheetId="1">{"via1",#N/A,TRUE,"general";"via2",#N/A,TRUE,"general";"via3",#N/A,TRUE,"general"}</definedName>
    <definedName name="_k5">{"via1",#N/A,TRUE,"general";"via2",#N/A,TRUE,"general";"via3",#N/A,TRUE,"general"}</definedName>
    <definedName name="_k6" localSheetId="1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1">{"via1",#N/A,TRUE,"general";"via2",#N/A,TRUE,"general";"via3",#N/A,TRUE,"general"}</definedName>
    <definedName name="_k7">{"via1",#N/A,TRUE,"general";"via2",#N/A,TRUE,"general";"via3",#N/A,TRUE,"general"}</definedName>
    <definedName name="_k8" localSheetId="1">{"via1",#N/A,TRUE,"general";"via2",#N/A,TRUE,"general";"via3",#N/A,TRUE,"general"}</definedName>
    <definedName name="_k8">{"via1",#N/A,TRUE,"general";"via2",#N/A,TRUE,"general";"via3",#N/A,TRUE,"general"}</definedName>
    <definedName name="_k9" localSheetId="1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localSheetId="1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1">{"via1",#N/A,TRUE,"general";"via2",#N/A,TRUE,"general";"via3",#N/A,TRUE,"general"}</definedName>
    <definedName name="_m3">{"via1",#N/A,TRUE,"general";"via2",#N/A,TRUE,"general";"via3",#N/A,TRUE,"general"}</definedName>
    <definedName name="_m4" localSheetId="1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1">{"via1",#N/A,TRUE,"general";"via2",#N/A,TRUE,"general";"via3",#N/A,TRUE,"general"}</definedName>
    <definedName name="_m5">{"via1",#N/A,TRUE,"general";"via2",#N/A,TRUE,"general";"via3",#N/A,TRUE,"general"}</definedName>
    <definedName name="_m6" localSheetId="1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1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1">{"via1",#N/A,TRUE,"general";"via2",#N/A,TRUE,"general";"via3",#N/A,TRUE,"general"}</definedName>
    <definedName name="_m8">{"via1",#N/A,TRUE,"general";"via2",#N/A,TRUE,"general";"via3",#N/A,TRUE,"general"}</definedName>
    <definedName name="_m9" localSheetId="1">{"via1",#N/A,TRUE,"general";"via2",#N/A,TRUE,"general";"via3",#N/A,TRUE,"general"}</definedName>
    <definedName name="_m9">{"via1",#N/A,TRUE,"general";"via2",#N/A,TRUE,"general";"via3",#N/A,TRUE,"general"}</definedName>
    <definedName name="_MA2">#REF!</definedName>
    <definedName name="_MDC2">#REF!</definedName>
    <definedName name="_n3" localSheetId="1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1">{"via1",#N/A,TRUE,"general";"via2",#N/A,TRUE,"general";"via3",#N/A,TRUE,"general"}</definedName>
    <definedName name="_n4">{"via1",#N/A,TRUE,"general";"via2",#N/A,TRUE,"general";"via3",#N/A,TRUE,"general"}</definedName>
    <definedName name="_n5" localSheetId="1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yn7" localSheetId="1">{"via1",#N/A,TRUE,"general";"via2",#N/A,TRUE,"general";"via3",#N/A,TRUE,"general"}</definedName>
    <definedName name="_nyn7">{"via1",#N/A,TRUE,"general";"via2",#N/A,TRUE,"general";"via3",#N/A,TRUE,"general"}</definedName>
    <definedName name="_o4" localSheetId="1">{"via1",#N/A,TRUE,"general";"via2",#N/A,TRUE,"general";"via3",#N/A,TRUE,"general"}</definedName>
    <definedName name="_o4">{"via1",#N/A,TRUE,"general";"via2",#N/A,TRUE,"general";"via3",#N/A,TRUE,"general"}</definedName>
    <definedName name="_o5" localSheetId="1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1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1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1">{"via1",#N/A,TRUE,"general";"via2",#N/A,TRUE,"general";"via3",#N/A,TRUE,"general"}</definedName>
    <definedName name="_o8">{"via1",#N/A,TRUE,"general";"via2",#N/A,TRUE,"general";"via3",#N/A,TRUE,"general"}</definedName>
    <definedName name="_o9" localSheetId="1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Order1" hidden="1">0</definedName>
    <definedName name="_Order2" hidden="1">0</definedName>
    <definedName name="_p6" localSheetId="1">{"via1",#N/A,TRUE,"general";"via2",#N/A,TRUE,"general";"via3",#N/A,TRUE,"general"}</definedName>
    <definedName name="_p6">{"via1",#N/A,TRUE,"general";"via2",#N/A,TRUE,"general";"via3",#N/A,TRUE,"general"}</definedName>
    <definedName name="_p7" localSheetId="1">{"via1",#N/A,TRUE,"general";"via2",#N/A,TRUE,"general";"via3",#N/A,TRUE,"general"}</definedName>
    <definedName name="_p7">{"via1",#N/A,TRUE,"general";"via2",#N/A,TRUE,"general";"via3",#N/A,TRUE,"general"}</definedName>
    <definedName name="_p8" localSheetId="1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pl1">#REF!</definedName>
    <definedName name="_pl2">#REF!</definedName>
    <definedName name="_PRE1">#REF!</definedName>
    <definedName name="_r" localSheetId="1">{"TAB1",#N/A,TRUE,"GENERAL";"TAB2",#N/A,TRUE,"GENERAL";"TAB3",#N/A,TRUE,"GENERAL";"TAB4",#N/A,TRUE,"GENERAL";"TAB5",#N/A,TRUE,"GENERAL"}</definedName>
    <definedName name="_r">{"TAB1",#N/A,TRUE,"GENERAL";"TAB2",#N/A,TRUE,"GENERAL";"TAB3",#N/A,TRUE,"GENERAL";"TAB4",#N/A,TRUE,"GENERAL";"TAB5",#N/A,TRUE,"GENERAL"}</definedName>
    <definedName name="_r4r" localSheetId="1">{"via1",#N/A,TRUE,"general";"via2",#N/A,TRUE,"general";"via3",#N/A,TRUE,"general"}</definedName>
    <definedName name="_r4r">{"via1",#N/A,TRUE,"general";"via2",#N/A,TRUE,"general";"via3",#N/A,TRUE,"general"}</definedName>
    <definedName name="_Regression_Out" hidden="1">#REF!</definedName>
    <definedName name="_Regression_X" hidden="1">#REF!</definedName>
    <definedName name="_Regression_Y" hidden="1">#REF!</definedName>
    <definedName name="_rtu6" localSheetId="1">{"via1",#N/A,TRUE,"general";"via2",#N/A,TRUE,"general";"via3",#N/A,TRUE,"general"}</definedName>
    <definedName name="_rtu6">{"via1",#N/A,TRUE,"general";"via2",#N/A,TRUE,"general";"via3",#N/A,TRUE,"general"}</definedName>
    <definedName name="_s1" localSheetId="1">{"via1",#N/A,TRUE,"general";"via2",#N/A,TRUE,"general";"via3",#N/A,TRUE,"general"}</definedName>
    <definedName name="_s1">{"via1",#N/A,TRUE,"general";"via2",#N/A,TRUE,"general";"via3",#N/A,TRUE,"general"}</definedName>
    <definedName name="_s2" localSheetId="1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1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1">{"via1",#N/A,TRUE,"general";"via2",#N/A,TRUE,"general";"via3",#N/A,TRUE,"general"}</definedName>
    <definedName name="_s4">{"via1",#N/A,TRUE,"general";"via2",#N/A,TRUE,"general";"via3",#N/A,TRUE,"general"}</definedName>
    <definedName name="_s5" localSheetId="1">{"via1",#N/A,TRUE,"general";"via2",#N/A,TRUE,"general";"via3",#N/A,TRUE,"general"}</definedName>
    <definedName name="_s5">{"via1",#N/A,TRUE,"general";"via2",#N/A,TRUE,"general";"via3",#N/A,TRUE,"general"}</definedName>
    <definedName name="_s6" localSheetId="1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1">{"via1",#N/A,TRUE,"general";"via2",#N/A,TRUE,"general";"via3",#N/A,TRUE,"general"}</definedName>
    <definedName name="_s7">{"via1",#N/A,TRUE,"general";"via2",#N/A,TRUE,"general";"via3",#N/A,TRUE,"general"}</definedName>
    <definedName name="_SBC1">#REF!</definedName>
    <definedName name="_SBC3">#REF!</definedName>
    <definedName name="_SBC5">#REF!</definedName>
    <definedName name="_Sort" hidden="1">#REF!</definedName>
    <definedName name="_t3" localSheetId="1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1">{"via1",#N/A,TRUE,"general";"via2",#N/A,TRUE,"general";"via3",#N/A,TRUE,"general"}</definedName>
    <definedName name="_t4">{"via1",#N/A,TRUE,"general";"via2",#N/A,TRUE,"general";"via3",#N/A,TRUE,"general"}</definedName>
    <definedName name="_t5" localSheetId="1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1">{"via1",#N/A,TRUE,"general";"via2",#N/A,TRUE,"general";"via3",#N/A,TRUE,"general"}</definedName>
    <definedName name="_t6">{"via1",#N/A,TRUE,"general";"via2",#N/A,TRUE,"general";"via3",#N/A,TRUE,"general"}</definedName>
    <definedName name="_t66" localSheetId="1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1">{"via1",#N/A,TRUE,"general";"via2",#N/A,TRUE,"general";"via3",#N/A,TRUE,"general"}</definedName>
    <definedName name="_t7">{"via1",#N/A,TRUE,"general";"via2",#N/A,TRUE,"general";"via3",#N/A,TRUE,"general"}</definedName>
    <definedName name="_t77" localSheetId="1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1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1">{"via1",#N/A,TRUE,"general";"via2",#N/A,TRUE,"general";"via3",#N/A,TRUE,"general"}</definedName>
    <definedName name="_t88">{"via1",#N/A,TRUE,"general";"via2",#N/A,TRUE,"general";"via3",#N/A,TRUE,"general"}</definedName>
    <definedName name="_t9" localSheetId="1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1">{"via1",#N/A,TRUE,"general";"via2",#N/A,TRUE,"general";"via3",#N/A,TRUE,"general"}</definedName>
    <definedName name="_t99">{"via1",#N/A,TRUE,"general";"via2",#N/A,TRUE,"general";"via3",#N/A,TRUE,"general"}</definedName>
    <definedName name="_Table2_Out" hidden="1">#REF!</definedName>
    <definedName name="_u4" localSheetId="1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1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1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1">{"via1",#N/A,TRUE,"general";"via2",#N/A,TRUE,"general";"via3",#N/A,TRUE,"general"}</definedName>
    <definedName name="_u7">{"via1",#N/A,TRUE,"general";"via2",#N/A,TRUE,"general";"via3",#N/A,TRUE,"general"}</definedName>
    <definedName name="_u8" localSheetId="1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1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1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1">{"via1",#N/A,TRUE,"general";"via2",#N/A,TRUE,"general";"via3",#N/A,TRUE,"general"}</definedName>
    <definedName name="_v2">{"via1",#N/A,TRUE,"general";"via2",#N/A,TRUE,"general";"via3",#N/A,TRUE,"general"}</definedName>
    <definedName name="_v3" localSheetId="1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1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1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1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1">{"via1",#N/A,TRUE,"general";"via2",#N/A,TRUE,"general";"via3",#N/A,TRUE,"general"}</definedName>
    <definedName name="_v7">{"via1",#N/A,TRUE,"general";"via2",#N/A,TRUE,"general";"via3",#N/A,TRUE,"general"}</definedName>
    <definedName name="_v8" localSheetId="1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1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1">{"via1",#N/A,TRUE,"general";"via2",#N/A,TRUE,"general";"via3",#N/A,TRUE,"general"}</definedName>
    <definedName name="_vfv4">{"via1",#N/A,TRUE,"general";"via2",#N/A,TRUE,"general";"via3",#N/A,TRUE,"general"}</definedName>
    <definedName name="_VM10">#REF!</definedName>
    <definedName name="_VM11">#REF!</definedName>
    <definedName name="_VM7">#REF!</definedName>
    <definedName name="_VM8">#REF!</definedName>
    <definedName name="_VM9">#REF!</definedName>
    <definedName name="_x1" localSheetId="1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1">{"via1",#N/A,TRUE,"general";"via2",#N/A,TRUE,"general";"via3",#N/A,TRUE,"general"}</definedName>
    <definedName name="_x2">{"via1",#N/A,TRUE,"general";"via2",#N/A,TRUE,"general";"via3",#N/A,TRUE,"general"}</definedName>
    <definedName name="_x3" localSheetId="1">{"via1",#N/A,TRUE,"general";"via2",#N/A,TRUE,"general";"via3",#N/A,TRUE,"general"}</definedName>
    <definedName name="_x3">{"via1",#N/A,TRUE,"general";"via2",#N/A,TRUE,"general";"via3",#N/A,TRUE,"general"}</definedName>
    <definedName name="_x4" localSheetId="1">{"via1",#N/A,TRUE,"general";"via2",#N/A,TRUE,"general";"via3",#N/A,TRUE,"general"}</definedName>
    <definedName name="_x4">{"via1",#N/A,TRUE,"general";"via2",#N/A,TRUE,"general";"via3",#N/A,TRUE,"general"}</definedName>
    <definedName name="_x5" localSheetId="1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1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1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1">{"via1",#N/A,TRUE,"general";"via2",#N/A,TRUE,"general";"via3",#N/A,TRUE,"general"}</definedName>
    <definedName name="_x8">{"via1",#N/A,TRUE,"general";"via2",#N/A,TRUE,"general";"via3",#N/A,TRUE,"general"}</definedName>
    <definedName name="_x9" localSheetId="1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1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1">{"via1",#N/A,TRUE,"general";"via2",#N/A,TRUE,"general";"via3",#N/A,TRUE,"general"}</definedName>
    <definedName name="_y3">{"via1",#N/A,TRUE,"general";"via2",#N/A,TRUE,"general";"via3",#N/A,TRUE,"general"}</definedName>
    <definedName name="_y4" localSheetId="1">{"via1",#N/A,TRUE,"general";"via2",#N/A,TRUE,"general";"via3",#N/A,TRUE,"general"}</definedName>
    <definedName name="_y4">{"via1",#N/A,TRUE,"general";"via2",#N/A,TRUE,"general";"via3",#N/A,TRUE,"general"}</definedName>
    <definedName name="_y5" localSheetId="1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1">{"via1",#N/A,TRUE,"general";"via2",#N/A,TRUE,"general";"via3",#N/A,TRUE,"general"}</definedName>
    <definedName name="_y6">{"via1",#N/A,TRUE,"general";"via2",#N/A,TRUE,"general";"via3",#N/A,TRUE,"general"}</definedName>
    <definedName name="_y7" localSheetId="1">{"via1",#N/A,TRUE,"general";"via2",#N/A,TRUE,"general";"via3",#N/A,TRUE,"general"}</definedName>
    <definedName name="_y7">{"via1",#N/A,TRUE,"general";"via2",#N/A,TRUE,"general";"via3",#N/A,TRUE,"general"}</definedName>
    <definedName name="_y8" localSheetId="1">{"via1",#N/A,TRUE,"general";"via2",#N/A,TRUE,"general";"via3",#N/A,TRUE,"general"}</definedName>
    <definedName name="_y8">{"via1",#N/A,TRUE,"general";"via2",#N/A,TRUE,"general";"via3",#N/A,TRUE,"general"}</definedName>
    <definedName name="_y9" localSheetId="1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1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1">{"via1",#N/A,TRUE,"general";"via2",#N/A,TRUE,"general";"via3",#N/A,TRUE,"general"}</definedName>
    <definedName name="_z2">{"via1",#N/A,TRUE,"general";"via2",#N/A,TRUE,"general";"via3",#N/A,TRUE,"general"}</definedName>
    <definedName name="_z3" localSheetId="1">{"via1",#N/A,TRUE,"general";"via2",#N/A,TRUE,"general";"via3",#N/A,TRUE,"general"}</definedName>
    <definedName name="_z3">{"via1",#N/A,TRUE,"general";"via2",#N/A,TRUE,"general";"via3",#N/A,TRUE,"general"}</definedName>
    <definedName name="_z4" localSheetId="1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1">{"via1",#N/A,TRUE,"general";"via2",#N/A,TRUE,"general";"via3",#N/A,TRUE,"general"}</definedName>
    <definedName name="_z5">{"via1",#N/A,TRUE,"general";"via2",#N/A,TRUE,"general";"via3",#N/A,TRUE,"general"}</definedName>
    <definedName name="_z6" localSheetId="1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">#REF!</definedName>
    <definedName name="A.A..A" localSheetId="1" hidden="1">{"total",#N/A,FALSE,"TD 0% ";"total",#N/A,FALSE,"TD 12%";"total",#N/A,FALSE,"TD 10%"}</definedName>
    <definedName name="A.A..A" hidden="1">{"total",#N/A,FALSE,"TD 0% ";"total",#N/A,FALSE,"TD 12%";"total",#N/A,FALSE,"TD 10%"}</definedName>
    <definedName name="A_IMPRESIÓN_IM">#REF!</definedName>
    <definedName name="a2a" localSheetId="1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" localSheetId="1" hidden="1">{#N/A,#N/A,TRUE,"INGENIERIA";#N/A,#N/A,TRUE,"COMPRAS";#N/A,#N/A,TRUE,"DIRECCION";#N/A,#N/A,TRUE,"RESUMEN"}</definedName>
    <definedName name="AA" hidden="1">{#N/A,#N/A,TRUE,"INGENIERIA";#N/A,#N/A,TRUE,"COMPRAS";#N/A,#N/A,TRUE,"DIRECCION";#N/A,#N/A,TRUE,"RESUMEN"}</definedName>
    <definedName name="aaaaas" localSheetId="1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C">#REF!</definedName>
    <definedName name="aas" localSheetId="1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BG">#REF!</definedName>
    <definedName name="absc1">#REF!</definedName>
    <definedName name="AC" localSheetId="1" hidden="1">{#N/A,#N/A,TRUE,"INGENIERIA";#N/A,#N/A,TRUE,"COMPRAS";#N/A,#N/A,TRUE,"DIRECCION";#N/A,#N/A,TRUE,"RESUMEN"}</definedName>
    <definedName name="AC" hidden="1">{#N/A,#N/A,TRUE,"INGENIERIA";#N/A,#N/A,TRUE,"COMPRAS";#N/A,#N/A,TRUE,"DIRECCION";#N/A,#N/A,TRUE,"RESUMEN"}</definedName>
    <definedName name="AccessDatabase">"C:\C-314\VOLUMENES\volfin4.mdb"</definedName>
    <definedName name="ACERO">#REF!</definedName>
    <definedName name="AD">#REF!</definedName>
    <definedName name="ADFGSDB" localSheetId="1">{"via1",#N/A,TRUE,"general";"via2",#N/A,TRUE,"general";"via3",#N/A,TRUE,"general"}</definedName>
    <definedName name="ADFGSDB">{"via1",#N/A,TRUE,"general";"via2",#N/A,TRUE,"general";"via3",#N/A,TRUE,"general"}</definedName>
    <definedName name="adm">#REF!</definedName>
    <definedName name="administrador">#REF!</definedName>
    <definedName name="adoc1">#REF!</definedName>
    <definedName name="adoq">#REF!</definedName>
    <definedName name="adq">SUM(#REF!)</definedName>
    <definedName name="ADSAD" localSheetId="1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" localSheetId="1" hidden="1">{#N/A,#N/A,TRUE,"INGENIERIA";#N/A,#N/A,TRUE,"COMPRAS";#N/A,#N/A,TRUE,"DIRECCION";#N/A,#N/A,TRUE,"RESUMEN"}</definedName>
    <definedName name="AE" hidden="1">{#N/A,#N/A,TRUE,"INGENIERIA";#N/A,#N/A,TRUE,"COMPRAS";#N/A,#N/A,TRUE,"DIRECCION";#N/A,#N/A,TRUE,"RESUMEN"}</definedName>
    <definedName name="aefa" localSheetId="1">{"via1",#N/A,TRUE,"general";"via2",#N/A,TRUE,"general";"via3",#N/A,TRUE,"general"}</definedName>
    <definedName name="aefa">{"via1",#N/A,TRUE,"general";"via2",#N/A,TRUE,"general";"via3",#N/A,TRUE,"general"}</definedName>
    <definedName name="AF" localSheetId="1" hidden="1">{#N/A,#N/A,TRUE,"INGENIERIA";#N/A,#N/A,TRUE,"COMPRAS";#N/A,#N/A,TRUE,"DIRECCION";#N/A,#N/A,TRUE,"RESUMEN"}</definedName>
    <definedName name="AF" hidden="1">{#N/A,#N/A,TRUE,"INGENIERIA";#N/A,#N/A,TRUE,"COMPRAS";#N/A,#N/A,TRUE,"DIRECCION";#N/A,#N/A,TRUE,"RESUMEN"}</definedName>
    <definedName name="afdsw" localSheetId="1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G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dsgg" localSheetId="1">{"via1",#N/A,TRUE,"general";"via2",#N/A,TRUE,"general";"via3",#N/A,TRUE,"general"}</definedName>
    <definedName name="agdsgg">{"via1",#N/A,TRUE,"general";"via2",#N/A,TRUE,"general";"via3",#N/A,TRUE,"general"}</definedName>
    <definedName name="AH" localSheetId="1" hidden="1">{#N/A,#N/A,TRUE,"INGENIERIA";#N/A,#N/A,TRUE,"COMPRAS";#N/A,#N/A,TRUE,"DIRECCION";#N/A,#N/A,TRUE,"RESUMEN"}</definedName>
    <definedName name="AH" hidden="1">{#N/A,#N/A,TRUE,"INGENIERIA";#N/A,#N/A,TRUE,"COMPRAS";#N/A,#N/A,TRUE,"DIRECCION";#N/A,#N/A,TRUE,"RESUMEN"}</definedName>
    <definedName name="AIU">#REF!</definedName>
    <definedName name="AjustDelAIU">#REF!</definedName>
    <definedName name="alc">#REF!</definedName>
    <definedName name="Analyst" hidden="1">#REF!</definedName>
    <definedName name="anscount" hidden="1">10</definedName>
    <definedName name="ant">#REF!</definedName>
    <definedName name="Antic">#REF!</definedName>
    <definedName name="ANTICIPO">#REF!</definedName>
    <definedName name="APURESUMIDOS">#REF!</definedName>
    <definedName name="APUS">#REF!</definedName>
    <definedName name="aqaq" localSheetId="1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Área_de_Cantidades">#REF!</definedName>
    <definedName name="arg" hidden="1">#REF!</definedName>
    <definedName name="ASB">#REF!</definedName>
    <definedName name="ASD" localSheetId="1">{"via1",#N/A,TRUE,"general";"via2",#N/A,TRUE,"general";"via3",#N/A,TRUE,"general"}</definedName>
    <definedName name="ASD">{"via1",#N/A,TRUE,"general";"via2",#N/A,TRUE,"general";"via3",#N/A,TRUE,"general"}</definedName>
    <definedName name="ASDA" localSheetId="1">{"via1",#N/A,TRUE,"general";"via2",#N/A,TRUE,"general";"via3",#N/A,TRUE,"general"}</definedName>
    <definedName name="ASDA">{"via1",#N/A,TRUE,"general";"via2",#N/A,TRUE,"general";"via3",#N/A,TRUE,"general"}</definedName>
    <definedName name="asdasd" localSheetId="1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1">{"via1",#N/A,TRUE,"general";"via2",#N/A,TRUE,"general";"via3",#N/A,TRUE,"general"}</definedName>
    <definedName name="asdf">{"via1",#N/A,TRUE,"general";"via2",#N/A,TRUE,"general";"via3",#N/A,TRUE,"general"}</definedName>
    <definedName name="asdfa" localSheetId="1">{"via1",#N/A,TRUE,"general";"via2",#N/A,TRUE,"general";"via3",#N/A,TRUE,"general"}</definedName>
    <definedName name="asdfa">{"via1",#N/A,TRUE,"general";"via2",#N/A,TRUE,"general";"via3",#N/A,TRUE,"general"}</definedName>
    <definedName name="ASDFSSGSHJNRYX">#REF!</definedName>
    <definedName name="ASES">#REF!</definedName>
    <definedName name="asfasd" localSheetId="1">{"via1",#N/A,TRUE,"general";"via2",#N/A,TRUE,"general";"via3",#N/A,TRUE,"general"}</definedName>
    <definedName name="asfasd">{"via1",#N/A,TRUE,"general";"via2",#N/A,TRUE,"general";"via3",#N/A,TRUE,"general"}</definedName>
    <definedName name="asfasdl" localSheetId="1">{"via1",#N/A,TRUE,"general";"via2",#N/A,TRUE,"general";"via3",#N/A,TRUE,"general"}</definedName>
    <definedName name="asfasdl">{"via1",#N/A,TRUE,"general";"via2",#N/A,TRUE,"general";"via3",#N/A,TRUE,"general"}</definedName>
    <definedName name="asff" localSheetId="1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1">{"via1",#N/A,TRUE,"general";"via2",#N/A,TRUE,"general";"via3",#N/A,TRUE,"general"}</definedName>
    <definedName name="asfghjoi">{"via1",#N/A,TRUE,"general";"via2",#N/A,TRUE,"general";"via3",#N/A,TRUE,"general"}</definedName>
    <definedName name="asojkdr" localSheetId="1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t">#REF!</definedName>
    <definedName name="azaz" localSheetId="1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1">{"via1",#N/A,TRUE,"general";"via2",#N/A,TRUE,"general";"via3",#N/A,TRUE,"general"}</definedName>
    <definedName name="B">{"via1",#N/A,TRUE,"general";"via2",#N/A,TRUE,"general";"via3",#N/A,TRUE,"general"}</definedName>
    <definedName name="bASE">#REF!</definedName>
    <definedName name="Base_datos_IM">#REF!</definedName>
    <definedName name="BASE_DE_DATOS">#REF!</definedName>
    <definedName name="bbbbbb" localSheetId="1">{"via1",#N/A,TRUE,"general";"via2",#N/A,TRUE,"general";"via3",#N/A,TRUE,"general"}</definedName>
    <definedName name="bbbbbb">{"via1",#N/A,TRUE,"general";"via2",#N/A,TRUE,"general";"via3",#N/A,TRUE,"general"}</definedName>
    <definedName name="bbbbbh" localSheetId="1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1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1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>#REF!</definedName>
    <definedName name="BDFB" localSheetId="1">{"via1",#N/A,TRUE,"general";"via2",#N/A,TRUE,"general";"via3",#N/A,TRUE,"general"}</definedName>
    <definedName name="BDFB">{"via1",#N/A,TRUE,"general";"via2",#N/A,TRUE,"general";"via3",#N/A,TRUE,"general"}</definedName>
    <definedName name="BDFGDG" localSheetId="1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1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fnfv" localSheetId="1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1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1">{"via1",#N/A,TRUE,"general";"via2",#N/A,TRUE,"general";"via3",#N/A,TRUE,"general"}</definedName>
    <definedName name="BGDGFRT">{"via1",#N/A,TRUE,"general";"via2",#N/A,TRUE,"general";"via3",#N/A,TRUE,"general"}</definedName>
    <definedName name="BGFBFH" localSheetId="1">{"via1",#N/A,TRUE,"general";"via2",#N/A,TRUE,"general";"via3",#N/A,TRUE,"general"}</definedName>
    <definedName name="BGFBFH">{"via1",#N/A,TRUE,"general";"via2",#N/A,TRUE,"general";"via3",#N/A,TRUE,"general"}</definedName>
    <definedName name="bgvfcdx" localSheetId="1">{"via1",#N/A,TRUE,"general";"via2",#N/A,TRUE,"general";"via3",#N/A,TRUE,"general"}</definedName>
    <definedName name="bgvfcdx">{"via1",#N/A,TRUE,"general";"via2",#N/A,TRUE,"general";"via3",#N/A,TRUE,"general"}</definedName>
    <definedName name="br" localSheetId="1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_Data_Col" hidden="1">#REF!</definedName>
    <definedName name="bsb" localSheetId="1">{"via1",#N/A,TRUE,"general";"via2",#N/A,TRUE,"general";"via3",#N/A,TRUE,"general"}</definedName>
    <definedName name="bsb">{"via1",#N/A,TRUE,"general";"via2",#N/A,TRUE,"general";"via3",#N/A,TRUE,"general"}</definedName>
    <definedName name="BSpb" hidden="1">#REF!</definedName>
    <definedName name="bspoi" localSheetId="1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1">{"via1",#N/A,TRUE,"general";"via2",#N/A,TRUE,"general";"via3",#N/A,TRUE,"general"}</definedName>
    <definedName name="bt">{"via1",#N/A,TRUE,"general";"via2",#N/A,TRUE,"general";"via3",#N/A,TRUE,"general"}</definedName>
    <definedName name="BTYJHTR" localSheetId="1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uiltIn_Print_Area">#REF!</definedName>
    <definedName name="BuiltIn_Print_Area___0">#REF!</definedName>
    <definedName name="BuiltIn_Print_Titles">#REF!</definedName>
    <definedName name="bvbc" localSheetId="1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1">{"via1",#N/A,TRUE,"general";"via2",#N/A,TRUE,"general";"via3",#N/A,TRUE,"general"}</definedName>
    <definedName name="bvcb">{"via1",#N/A,TRUE,"general";"via2",#N/A,TRUE,"general";"via3",#N/A,TRUE,"general"}</definedName>
    <definedName name="bvn" localSheetId="1">{"via1",#N/A,TRUE,"general";"via2",#N/A,TRUE,"general";"via3",#N/A,TRUE,"general"}</definedName>
    <definedName name="bvn">{"via1",#N/A,TRUE,"general";"via2",#N/A,TRUE,"general";"via3",#N/A,TRUE,"general"}</definedName>
    <definedName name="by" localSheetId="1">{"via1",#N/A,TRUE,"general";"via2",#N/A,TRUE,"general";"via3",#N/A,TRUE,"general"}</definedName>
    <definedName name="by">{"via1",#N/A,TRUE,"general";"via2",#N/A,TRUE,"general";"via3",#N/A,TRUE,"general"}</definedName>
    <definedName name="C_">#REF!</definedName>
    <definedName name="C_min">#REF!</definedName>
    <definedName name="CAB">#REF!</definedName>
    <definedName name="CALCULO">#REF!</definedName>
    <definedName name="CANT">#REF!</definedName>
    <definedName name="cap">#REF!</definedName>
    <definedName name="Capitalpb" hidden="1">#REF!</definedName>
    <definedName name="CapitalStructure" hidden="1">#REF!</definedName>
    <definedName name="Cashpb" hidden="1">#REF!</definedName>
    <definedName name="categoria">#REF!</definedName>
    <definedName name="ccccc" localSheetId="1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">#REF!</definedName>
    <definedName name="cdcdc" localSheetId="1">{"via1",#N/A,TRUE,"general";"via2",#N/A,TRUE,"general";"via3",#N/A,TRUE,"general"}</definedName>
    <definedName name="cdcdc">{"via1",#N/A,TRUE,"general";"via2",#N/A,TRUE,"general";"via3",#N/A,TRUE,"general"}</definedName>
    <definedName name="CDctrl">#REF!</definedName>
    <definedName name="CDEYHH">#REF!</definedName>
    <definedName name="ceerf" localSheetId="1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hange_in_Cash" hidden="1">#REF!</definedName>
    <definedName name="Check_to_Cash" hidden="1">#REF!</definedName>
    <definedName name="CILINDRO">#REF!</definedName>
    <definedName name="CIRCUITOS">#REF!</definedName>
    <definedName name="Ciudades">#REF!</definedName>
    <definedName name="COMP">#REF!</definedName>
    <definedName name="Consultor">#REF!</definedName>
    <definedName name="Contratante">#REF!</definedName>
    <definedName name="contrato">#REF!</definedName>
    <definedName name="COPIA1">#REF!</definedName>
    <definedName name="COPIA2">#REF!</definedName>
    <definedName name="Corriente">#REF!</definedName>
    <definedName name="cotas">#REF!</definedName>
    <definedName name="CRIT1">#REF!</definedName>
    <definedName name="ct">#REF!</definedName>
    <definedName name="cua">#REF!</definedName>
    <definedName name="CUNET" localSheetId="1">{"via1",#N/A,TRUE,"general";"via2",#N/A,TRUE,"general";"via3",#N/A,TRUE,"general"}</definedName>
    <definedName name="CUNET">{"via1",#N/A,TRUE,"general";"via2",#N/A,TRUE,"general";"via3",#N/A,TRUE,"general"}</definedName>
    <definedName name="cv" localSheetId="1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1">{"via1",#N/A,TRUE,"general";"via2",#N/A,TRUE,"general";"via3",#N/A,TRUE,"general"}</definedName>
    <definedName name="cvfvd">{"via1",#N/A,TRUE,"general";"via2",#N/A,TRUE,"general";"via3",#N/A,TRUE,"general"}</definedName>
    <definedName name="cvn" localSheetId="1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1">{"via1",#N/A,TRUE,"general";"via2",#N/A,TRUE,"general";"via3",#N/A,TRUE,"general"}</definedName>
    <definedName name="CVXC">{"via1",#N/A,TRUE,"general";"via2",#N/A,TRUE,"general";"via3",#N/A,TRUE,"general"}</definedName>
    <definedName name="czz" hidden="1">#REF!</definedName>
    <definedName name="d" localSheetId="1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_PH">#REF!</definedName>
    <definedName name="DADADAD" localSheetId="1" hidden="1">{#N/A,#N/A,TRUE,"CODIGO DEPENDENCIA"}</definedName>
    <definedName name="DADADAD" hidden="1">{#N/A,#N/A,TRUE,"CODIGO DEPENDENCIA"}</definedName>
    <definedName name="dario">#REF!</definedName>
    <definedName name="DASD" localSheetId="1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atos">#REF!</definedName>
    <definedName name="datos1">#REF!</definedName>
    <definedName name="datos2">#REF!</definedName>
    <definedName name="DATOS211111">#REF!</definedName>
    <definedName name="datos3">#REF!</definedName>
    <definedName name="DATOS8555555555555555555555555555">#REF!</definedName>
    <definedName name="dbb">#REF!</definedName>
    <definedName name="dbfdfbi" localSheetId="1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1">{"via1",#N/A,TRUE,"general";"via2",#N/A,TRUE,"general";"via3",#N/A,TRUE,"general"}</definedName>
    <definedName name="DCSDCTV">{"via1",#N/A,TRUE,"general";"via2",#N/A,TRUE,"general";"via3",#N/A,TRUE,"general"}</definedName>
    <definedName name="ddd" localSheetId="1">{"via1",#N/A,TRUE,"general";"via2",#N/A,TRUE,"general";"via3",#N/A,TRUE,"general"}</definedName>
    <definedName name="ddd">{"via1",#N/A,TRUE,"general";"via2",#N/A,TRUE,"general";"via3",#N/A,TRUE,"general"}</definedName>
    <definedName name="ddddt" localSheetId="1">{"via1",#N/A,TRUE,"general";"via2",#N/A,TRUE,"general";"via3",#N/A,TRUE,"general"}</definedName>
    <definedName name="ddddt">{"via1",#N/A,TRUE,"general";"via2",#N/A,TRUE,"general";"via3",#N/A,TRUE,"general"}</definedName>
    <definedName name="ddewdw" localSheetId="1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1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1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alpb" hidden="1">#REF!</definedName>
    <definedName name="deded" localSheetId="1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1">{"via1",#N/A,TRUE,"general";"via2",#N/A,TRUE,"general";"via3",#N/A,TRUE,"general"}</definedName>
    <definedName name="defd">{"via1",#N/A,TRUE,"general";"via2",#N/A,TRUE,"general";"via3",#N/A,TRUE,"general"}</definedName>
    <definedName name="demanto">#REF!</definedName>
    <definedName name="den_1a">#REF!</definedName>
    <definedName name="den_2da">#REF!</definedName>
    <definedName name="den_aisl">#REF!</definedName>
    <definedName name="den_ch">#REF!</definedName>
    <definedName name="den_cond">#REF!</definedName>
    <definedName name="DEPENDENCAS">#REF!</definedName>
    <definedName name="DepreciationPB" hidden="1">#REF!</definedName>
    <definedName name="DER">#REF!</definedName>
    <definedName name="dfa" localSheetId="1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1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>#REF!</definedName>
    <definedName name="DFBNJ" localSheetId="1">{"via1",#N/A,TRUE,"general";"via2",#N/A,TRUE,"general";"via3",#N/A,TRUE,"general"}</definedName>
    <definedName name="DFBNJ">{"via1",#N/A,TRUE,"general";"via2",#N/A,TRUE,"general";"via3",#N/A,TRUE,"general"}</definedName>
    <definedName name="dfds" localSheetId="1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1">{"via1",#N/A,TRUE,"general";"via2",#N/A,TRUE,"general";"via3",#N/A,TRUE,"general"}</definedName>
    <definedName name="dfdsfi">{"via1",#N/A,TRUE,"general";"via2",#N/A,TRUE,"general";"via3",#N/A,TRUE,"general"}</definedName>
    <definedName name="dffffe" localSheetId="1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1">{"via1",#N/A,TRUE,"general";"via2",#N/A,TRUE,"general";"via3",#N/A,TRUE,"general"}</definedName>
    <definedName name="DFG">{"via1",#N/A,TRUE,"general";"via2",#N/A,TRUE,"general";"via3",#N/A,TRUE,"general"}</definedName>
    <definedName name="DFGBHJ" localSheetId="1">{"via1",#N/A,TRUE,"general";"via2",#N/A,TRUE,"general";"via3",#N/A,TRUE,"general"}</definedName>
    <definedName name="DFGBHJ">{"via1",#N/A,TRUE,"general";"via2",#N/A,TRUE,"general";"via3",#N/A,TRUE,"general"}</definedName>
    <definedName name="DFGDFG" localSheetId="1">{"via1",#N/A,TRUE,"general";"via2",#N/A,TRUE,"general";"via3",#N/A,TRUE,"general"}</definedName>
    <definedName name="DFGDFG">{"via1",#N/A,TRUE,"general";"via2",#N/A,TRUE,"general";"via3",#N/A,TRUE,"general"}</definedName>
    <definedName name="DFGDYYB" localSheetId="1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1">{"via1",#N/A,TRUE,"general";"via2",#N/A,TRUE,"general";"via3",#N/A,TRUE,"general"}</definedName>
    <definedName name="dfgf">{"via1",#N/A,TRUE,"general";"via2",#N/A,TRUE,"general";"via3",#N/A,TRUE,"general"}</definedName>
    <definedName name="DFGFBOP" localSheetId="1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1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1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1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1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1">{"via1",#N/A,TRUE,"general";"via2",#N/A,TRUE,"general";"via3",#N/A,TRUE,"general"}</definedName>
    <definedName name="dfhdr">{"via1",#N/A,TRUE,"general";"via2",#N/A,TRUE,"general";"via3",#N/A,TRUE,"general"}</definedName>
    <definedName name="dfhgh" localSheetId="1">{"via1",#N/A,TRUE,"general";"via2",#N/A,TRUE,"general";"via3",#N/A,TRUE,"general"}</definedName>
    <definedName name="dfhgh">{"via1",#N/A,TRUE,"general";"via2",#N/A,TRUE,"general";"via3",#N/A,TRUE,"general"}</definedName>
    <definedName name="dfj" localSheetId="1">{"via1",#N/A,TRUE,"general";"via2",#N/A,TRUE,"general";"via3",#N/A,TRUE,"general"}</definedName>
    <definedName name="dfj">{"via1",#N/A,TRUE,"general";"via2",#N/A,TRUE,"general";"via3",#N/A,TRUE,"general"}</definedName>
    <definedName name="DFRFRF" localSheetId="1">{"via1",#N/A,TRUE,"general";"via2",#N/A,TRUE,"general";"via3",#N/A,TRUE,"general"}</definedName>
    <definedName name="DFRFRF">{"via1",#N/A,TRUE,"general";"via2",#N/A,TRUE,"general";"via3",#N/A,TRUE,"general"}</definedName>
    <definedName name="DFVUI" localSheetId="1">{"via1",#N/A,TRUE,"general";"via2",#N/A,TRUE,"general";"via3",#N/A,TRUE,"general"}</definedName>
    <definedName name="DFVUI">{"via1",#N/A,TRUE,"general";"via2",#N/A,TRUE,"general";"via3",#N/A,TRUE,"general"}</definedName>
    <definedName name="dg" localSheetId="1">{"via1",#N/A,TRUE,"general";"via2",#N/A,TRUE,"general";"via3",#N/A,TRUE,"general"}</definedName>
    <definedName name="dg">{"via1",#N/A,TRUE,"general";"via2",#N/A,TRUE,"general";"via3",#N/A,TRUE,"general"}</definedName>
    <definedName name="dgdgr" localSheetId="1">{"via1",#N/A,TRUE,"general";"via2",#N/A,TRUE,"general";"via3",#N/A,TRUE,"general"}</definedName>
    <definedName name="dgdgr">{"via1",#N/A,TRUE,"general";"via2",#N/A,TRUE,"general";"via3",#N/A,TRUE,"general"}</definedName>
    <definedName name="dgfd" localSheetId="1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1">{"via1",#N/A,TRUE,"general";"via2",#N/A,TRUE,"general";"via3",#N/A,TRUE,"general"}</definedName>
    <definedName name="DGFDFVSDF">{"via1",#N/A,TRUE,"general";"via2",#N/A,TRUE,"general";"via3",#N/A,TRUE,"general"}</definedName>
    <definedName name="dgfdg" localSheetId="1">{"via1",#N/A,TRUE,"general";"via2",#N/A,TRUE,"general";"via3",#N/A,TRUE,"general"}</definedName>
    <definedName name="dgfdg">{"via1",#N/A,TRUE,"general";"via2",#N/A,TRUE,"general";"via3",#N/A,TRUE,"general"}</definedName>
    <definedName name="DGFG" localSheetId="1">{"via1",#N/A,TRUE,"general";"via2",#N/A,TRUE,"general";"via3",#N/A,TRUE,"general"}</definedName>
    <definedName name="DGFG">{"via1",#N/A,TRUE,"general";"via2",#N/A,TRUE,"general";"via3",#N/A,TRUE,"general"}</definedName>
    <definedName name="dgfsado" localSheetId="1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1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1">{"via1",#N/A,TRUE,"general";"via2",#N/A,TRUE,"general";"via3",#N/A,TRUE,"general"}</definedName>
    <definedName name="dgreg">{"via1",#N/A,TRUE,"general";"via2",#N/A,TRUE,"general";"via3",#N/A,TRUE,"general"}</definedName>
    <definedName name="DH" localSheetId="1">{"via1",#N/A,TRUE,"general";"via2",#N/A,TRUE,"general";"via3",#N/A,TRUE,"general"}</definedName>
    <definedName name="DH">{"via1",#N/A,TRUE,"general";"via2",#N/A,TRUE,"general";"via3",#N/A,TRUE,"general"}</definedName>
    <definedName name="dhdth" localSheetId="1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1">{"via1",#N/A,TRUE,"general";"via2",#N/A,TRUE,"general";"via3",#N/A,TRUE,"general"}</definedName>
    <definedName name="dhgh">{"via1",#N/A,TRUE,"general";"via2",#N/A,TRUE,"general";"via3",#N/A,TRUE,"general"}</definedName>
    <definedName name="dhp">#REF!</definedName>
    <definedName name="djdytj" localSheetId="1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l">#REF!</definedName>
    <definedName name="dr">#REF!</definedName>
    <definedName name="drr">#REF!</definedName>
    <definedName name="dry" localSheetId="1">{"via1",#N/A,TRUE,"general";"via2",#N/A,TRUE,"general";"via3",#N/A,TRUE,"general"}</definedName>
    <definedName name="dry">{"via1",#N/A,TRUE,"general";"via2",#N/A,TRUE,"general";"via3",#N/A,TRUE,"general"}</definedName>
    <definedName name="DSAD" localSheetId="1">{"via1",#N/A,TRUE,"general";"via2",#N/A,TRUE,"general";"via3",#N/A,TRUE,"general"}</definedName>
    <definedName name="DSAD">{"via1",#N/A,TRUE,"general";"via2",#N/A,TRUE,"general";"via3",#N/A,TRUE,"general"}</definedName>
    <definedName name="dsadfp" localSheetId="1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1">{"via1",#N/A,TRUE,"general";"via2",#N/A,TRUE,"general";"via3",#N/A,TRUE,"general"}</definedName>
    <definedName name="DSD">{"via1",#N/A,TRUE,"general";"via2",#N/A,TRUE,"general";"via3",#N/A,TRUE,"general"}</definedName>
    <definedName name="dsdads4" localSheetId="1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1">{"via1",#N/A,TRUE,"general";"via2",#N/A,TRUE,"general";"via3",#N/A,TRUE,"general"}</definedName>
    <definedName name="DSF">{"via1",#N/A,TRUE,"general";"via2",#N/A,TRUE,"general";"via3",#N/A,TRUE,"general"}</definedName>
    <definedName name="DSFCVTY" localSheetId="1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1">{"via1",#N/A,TRUE,"general";"via2",#N/A,TRUE,"general";"via3",#N/A,TRUE,"general"}</definedName>
    <definedName name="dsfg">{"via1",#N/A,TRUE,"general";"via2",#N/A,TRUE,"general";"via3",#N/A,TRUE,"general"}</definedName>
    <definedName name="dsfhgfdh" localSheetId="1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1">{"via1",#N/A,TRUE,"general";"via2",#N/A,TRUE,"general";"via3",#N/A,TRUE,"general"}</definedName>
    <definedName name="dsfsdf">{"via1",#N/A,TRUE,"general";"via2",#N/A,TRUE,"general";"via3",#N/A,TRUE,"general"}</definedName>
    <definedName name="DSFSDFCXV" localSheetId="1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1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1">{"via1",#N/A,TRUE,"general";"via2",#N/A,TRUE,"general";"via3",#N/A,TRUE,"general"}</definedName>
    <definedName name="dsftbv">{"via1",#N/A,TRUE,"general";"via2",#N/A,TRUE,"general";"via3",#N/A,TRUE,"general"}</definedName>
    <definedName name="dtrhj" localSheetId="1">{"via1",#N/A,TRUE,"general";"via2",#N/A,TRUE,"general";"via3",#N/A,TRUE,"general"}</definedName>
    <definedName name="dtrhj">{"via1",#N/A,TRUE,"general";"via2",#N/A,TRUE,"general";"via3",#N/A,TRUE,"general"}</definedName>
    <definedName name="dxfgg" localSheetId="1">{"via1",#N/A,TRUE,"general";"via2",#N/A,TRUE,"general";"via3",#N/A,TRUE,"general"}</definedName>
    <definedName name="dxfgg">{"via1",#N/A,TRUE,"general";"via2",#N/A,TRUE,"general";"via3",#N/A,TRUE,"general"}</definedName>
    <definedName name="DZ.Main" hidden="1">#REF!</definedName>
    <definedName name="E">#REF!</definedName>
    <definedName name="e3e33" localSheetId="1">{"via1",#N/A,TRUE,"general";"via2",#N/A,TRUE,"general";"via3",#N/A,TRUE,"general"}</definedName>
    <definedName name="e3e33">{"via1",#N/A,TRUE,"general";"via2",#N/A,TRUE,"general";"via3",#N/A,TRUE,"general"}</definedName>
    <definedName name="EDEDWSWQA" localSheetId="1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1">{"via1",#N/A,TRUE,"general";"via2",#N/A,TRUE,"general";"via3",#N/A,TRUE,"general"}</definedName>
    <definedName name="edgfhmn">{"via1",#N/A,TRUE,"general";"via2",#N/A,TRUE,"general";"via3",#N/A,TRUE,"general"}</definedName>
    <definedName name="EE">#REF!</definedName>
    <definedName name="eee">#REF!</definedName>
    <definedName name="eeedfr" localSheetId="1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1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1">{"via1",#N/A,TRUE,"general";"via2",#N/A,TRUE,"general";"via3",#N/A,TRUE,"general"}</definedName>
    <definedName name="eeerfd">{"via1",#N/A,TRUE,"general";"via2",#N/A,TRUE,"general";"via3",#N/A,TRUE,"general"}</definedName>
    <definedName name="efef" localSheetId="1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1">{"via1",#N/A,TRUE,"general";"via2",#N/A,TRUE,"general";"via3",#N/A,TRUE,"general"}</definedName>
    <definedName name="efer">{"via1",#N/A,TRUE,"general";"via2",#N/A,TRUE,"general";"via3",#N/A,TRUE,"general"}</definedName>
    <definedName name="egeg" localSheetId="1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1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>#REF!</definedName>
    <definedName name="EMULSIONRL">#REF!</definedName>
    <definedName name="EQMENOR">#REF!</definedName>
    <definedName name="equipo">#REF!</definedName>
    <definedName name="eqw" localSheetId="1">{"via1",#N/A,TRUE,"general";"via2",#N/A,TRUE,"general";"via3",#N/A,TRUE,"general"}</definedName>
    <definedName name="eqw">{"via1",#N/A,TRUE,"general";"via2",#N/A,TRUE,"general";"via3",#N/A,TRUE,"general"}</definedName>
    <definedName name="erg" localSheetId="1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1">{"via1",#N/A,TRUE,"general";"via2",#N/A,TRUE,"general";"via3",#N/A,TRUE,"general"}</definedName>
    <definedName name="erger">{"via1",#N/A,TRUE,"general";"via2",#N/A,TRUE,"general";"via3",#N/A,TRUE,"general"}</definedName>
    <definedName name="ergerg" localSheetId="1">{"via1",#N/A,TRUE,"general";"via2",#N/A,TRUE,"general";"via3",#N/A,TRUE,"general"}</definedName>
    <definedName name="ergerg">{"via1",#N/A,TRUE,"general";"via2",#N/A,TRUE,"general";"via3",#N/A,TRUE,"general"}</definedName>
    <definedName name="ergfegr" localSheetId="1">{"via1",#N/A,TRUE,"general";"via2",#N/A,TRUE,"general";"via3",#N/A,TRUE,"general"}</definedName>
    <definedName name="ergfegr">{"via1",#N/A,TRUE,"general";"via2",#N/A,TRUE,"general";"via3",#N/A,TRUE,"general"}</definedName>
    <definedName name="ergge" localSheetId="1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1">{"via1",#N/A,TRUE,"general";"via2",#N/A,TRUE,"general";"via3",#N/A,TRUE,"general"}</definedName>
    <definedName name="erggewg">{"via1",#N/A,TRUE,"general";"via2",#N/A,TRUE,"general";"via3",#N/A,TRUE,"general"}</definedName>
    <definedName name="ergreg" localSheetId="1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1">{"via1",#N/A,TRUE,"general";"via2",#N/A,TRUE,"general";"via3",#N/A,TRUE,"general"}</definedName>
    <definedName name="ergregerg">{"via1",#N/A,TRUE,"general";"via2",#N/A,TRUE,"general";"via3",#N/A,TRUE,"general"}</definedName>
    <definedName name="ergrg" localSheetId="1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1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1">{"via1",#N/A,TRUE,"general";"via2",#N/A,TRUE,"general";"via3",#N/A,TRUE,"general"}</definedName>
    <definedName name="ergwreg">{"via1",#N/A,TRUE,"general";"via2",#N/A,TRUE,"general";"via3",#N/A,TRUE,"general"}</definedName>
    <definedName name="erheyh" localSheetId="1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1">{"via1",#N/A,TRUE,"general";"via2",#N/A,TRUE,"general";"via3",#N/A,TRUE,"general"}</definedName>
    <definedName name="ert">{"via1",#N/A,TRUE,"general";"via2",#N/A,TRUE,"general";"via3",#N/A,TRUE,"general"}</definedName>
    <definedName name="erte" localSheetId="1">{"via1",#N/A,TRUE,"general";"via2",#N/A,TRUE,"general";"via3",#N/A,TRUE,"general"}</definedName>
    <definedName name="erte">{"via1",#N/A,TRUE,"general";"via2",#N/A,TRUE,"general";"via3",#N/A,TRUE,"general"}</definedName>
    <definedName name="erter" localSheetId="1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1">{"via1",#N/A,TRUE,"general";"via2",#N/A,TRUE,"general";"via3",#N/A,TRUE,"general"}</definedName>
    <definedName name="ertert">{"via1",#N/A,TRUE,"general";"via2",#N/A,TRUE,"general";"via3",#N/A,TRUE,"general"}</definedName>
    <definedName name="ertgyhik" localSheetId="1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">#REF!</definedName>
    <definedName name="ertreb" localSheetId="1">{"via1",#N/A,TRUE,"general";"via2",#N/A,TRUE,"general";"via3",#N/A,TRUE,"general"}</definedName>
    <definedName name="ertreb">{"via1",#N/A,TRUE,"general";"via2",#N/A,TRUE,"general";"via3",#N/A,TRUE,"general"}</definedName>
    <definedName name="ertret" localSheetId="1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1">{"via1",#N/A,TRUE,"general";"via2",#N/A,TRUE,"general";"via3",#N/A,TRUE,"general"}</definedName>
    <definedName name="erttret">{"via1",#N/A,TRUE,"general";"via2",#N/A,TRUE,"general";"via3",#N/A,TRUE,"general"}</definedName>
    <definedName name="ertuiy" localSheetId="1">{"via1",#N/A,TRUE,"general";"via2",#N/A,TRUE,"general";"via3",#N/A,TRUE,"general"}</definedName>
    <definedName name="ertuiy">{"via1",#N/A,TRUE,"general";"via2",#N/A,TRUE,"general";"via3",#N/A,TRUE,"general"}</definedName>
    <definedName name="ertwert" localSheetId="1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1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1">{"via1",#N/A,TRUE,"general";"via2",#N/A,TRUE,"general";"via3",#N/A,TRUE,"general"}</definedName>
    <definedName name="ERV">{"via1",#N/A,TRUE,"general";"via2",#N/A,TRUE,"general";"via3",#N/A,TRUE,"general"}</definedName>
    <definedName name="erware" localSheetId="1">{"via1",#N/A,TRUE,"general";"via2",#N/A,TRUE,"general";"via3",#N/A,TRUE,"general"}</definedName>
    <definedName name="erware">{"via1",#N/A,TRUE,"general";"via2",#N/A,TRUE,"general";"via3",#N/A,TRUE,"general"}</definedName>
    <definedName name="ERWER" localSheetId="1">{"via1",#N/A,TRUE,"general";"via2",#N/A,TRUE,"general";"via3",#N/A,TRUE,"general"}</definedName>
    <definedName name="ERWER">{"via1",#N/A,TRUE,"general";"via2",#N/A,TRUE,"general";"via3",#N/A,TRUE,"general"}</definedName>
    <definedName name="erwertd" localSheetId="1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1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1">{"via1",#N/A,TRUE,"general";"via2",#N/A,TRUE,"general";"via3",#N/A,TRUE,"general"}</definedName>
    <definedName name="ERWRL">{"via1",#N/A,TRUE,"general";"via2",#N/A,TRUE,"general";"via3",#N/A,TRUE,"general"}</definedName>
    <definedName name="ery" localSheetId="1">{"via1",#N/A,TRUE,"general";"via2",#N/A,TRUE,"general";"via3",#N/A,TRUE,"general"}</definedName>
    <definedName name="ery">{"via1",#N/A,TRUE,"general";"via2",#N/A,TRUE,"general";"via3",#N/A,TRUE,"general"}</definedName>
    <definedName name="eryhd" localSheetId="1">{"via1",#N/A,TRUE,"general";"via2",#N/A,TRUE,"general";"via3",#N/A,TRUE,"general"}</definedName>
    <definedName name="eryhd">{"via1",#N/A,TRUE,"general";"via2",#N/A,TRUE,"general";"via3",#N/A,TRUE,"general"}</definedName>
    <definedName name="eryhdf" localSheetId="1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1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1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1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1">{"via1",#N/A,TRUE,"general";"via2",#N/A,TRUE,"general";"via3",#N/A,TRUE,"general"}</definedName>
    <definedName name="erytd">{"via1",#N/A,TRUE,"general";"via2",#N/A,TRUE,"general";"via3",#N/A,TRUE,"general"}</definedName>
    <definedName name="eryty" localSheetId="1">{"via1",#N/A,TRUE,"general";"via2",#N/A,TRUE,"general";"via3",#N/A,TRUE,"general"}</definedName>
    <definedName name="eryty">{"via1",#N/A,TRUE,"general";"via2",#N/A,TRUE,"general";"via3",#N/A,TRUE,"general"}</definedName>
    <definedName name="eryy" localSheetId="1">{"via1",#N/A,TRUE,"general";"via2",#N/A,TRUE,"general";"via3",#N/A,TRUE,"general"}</definedName>
    <definedName name="eryy">{"via1",#N/A,TRUE,"general";"via2",#N/A,TRUE,"general";"via3",#N/A,TRUE,"general"}</definedName>
    <definedName name="Esp_PC">#REF!</definedName>
    <definedName name="etertgg" localSheetId="1">{"via1",#N/A,TRUE,"general";"via2",#N/A,TRUE,"general";"via3",#N/A,TRUE,"general"}</definedName>
    <definedName name="etertgg">{"via1",#N/A,TRUE,"general";"via2",#N/A,TRUE,"general";"via3",#N/A,TRUE,"general"}</definedName>
    <definedName name="etewt" localSheetId="1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1">{"via1",#N/A,TRUE,"general";"via2",#N/A,TRUE,"general";"via3",#N/A,TRUE,"general"}</definedName>
    <definedName name="etu">{"via1",#N/A,TRUE,"general";"via2",#N/A,TRUE,"general";"via3",#N/A,TRUE,"general"}</definedName>
    <definedName name="etueh" localSheetId="1">{"via1",#N/A,TRUE,"general";"via2",#N/A,TRUE,"general";"via3",#N/A,TRUE,"general"}</definedName>
    <definedName name="etueh">{"via1",#N/A,TRUE,"general";"via2",#N/A,TRUE,"general";"via3",#N/A,TRUE,"general"}</definedName>
    <definedName name="etyty" localSheetId="1">{"via1",#N/A,TRUE,"general";"via2",#N/A,TRUE,"general";"via3",#N/A,TRUE,"general"}</definedName>
    <definedName name="etyty">{"via1",#N/A,TRUE,"general";"via2",#N/A,TRUE,"general";"via3",#N/A,TRUE,"general"}</definedName>
    <definedName name="etyu" localSheetId="1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1">{"via1",#N/A,TRUE,"general";"via2",#N/A,TRUE,"general";"via3",#N/A,TRUE,"general"}</definedName>
    <definedName name="eu">{"via1",#N/A,TRUE,"general";"via2",#N/A,TRUE,"general";"via3",#N/A,TRUE,"general"}</definedName>
    <definedName name="eut" localSheetId="1">{"via1",#N/A,TRUE,"general";"via2",#N/A,TRUE,"general";"via3",#N/A,TRUE,"general"}</definedName>
    <definedName name="eut">{"via1",#N/A,TRUE,"general";"via2",#N/A,TRUE,"general";"via3",#N/A,TRUE,"general"}</definedName>
    <definedName name="euyt" localSheetId="1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v.Calculation" hidden="1">-4135</definedName>
    <definedName name="ev.Initialized" hidden="1">FALSE</definedName>
    <definedName name="ewegt" localSheetId="1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1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1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1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1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1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1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>#REF!</definedName>
    <definedName name="exCEL">#REF!</definedName>
    <definedName name="Excel_BuiltIn_Print_Area_3">#REF!</definedName>
    <definedName name="Excel_BuiltIn_Print_Area_3_X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0">#REF!</definedName>
    <definedName name="Excel_BuiltIn_Print_Titles_21">#REF!</definedName>
    <definedName name="Excel_BuiltIn_Print_Titles_23">#REF!</definedName>
    <definedName name="Excel_BuiltIn_Print_Titles_3">#REF!</definedName>
    <definedName name="Excel_BuiltIn_Print_Titles_5">#REF!</definedName>
    <definedName name="Excel_BuiltIn_Print_Titles_5_XX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ecutivepb" hidden="1">#REF!</definedName>
    <definedName name="Extracción_IM">#REF!</definedName>
    <definedName name="FACT">#REF!</definedName>
    <definedName name="FACTORPRESTACIONAL">#REF!</definedName>
    <definedName name="Factpb" hidden="1">#REF!</definedName>
    <definedName name="Factpb2" hidden="1">#REF!</definedName>
    <definedName name="fda" localSheetId="1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1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1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1">{"via1",#N/A,TRUE,"general";"via2",#N/A,TRUE,"general";"via3",#N/A,TRUE,"general"}</definedName>
    <definedName name="fdg">{"via1",#N/A,TRUE,"general";"via2",#N/A,TRUE,"general";"via3",#N/A,TRUE,"general"}</definedName>
    <definedName name="FDGD" localSheetId="1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1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1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>#REF!</definedName>
    <definedName name="fdsf" localSheetId="1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1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1">{"via1",#N/A,TRUE,"general";"via2",#N/A,TRUE,"general";"via3",#N/A,TRUE,"general"}</definedName>
    <definedName name="fdsfdsf">{"via1",#N/A,TRUE,"general";"via2",#N/A,TRUE,"general";"via3",#N/A,TRUE,"general"}</definedName>
    <definedName name="fdsgfds" localSheetId="1">{"via1",#N/A,TRUE,"general";"via2",#N/A,TRUE,"general";"via3",#N/A,TRUE,"general"}</definedName>
    <definedName name="fdsgfds">{"via1",#N/A,TRUE,"general";"via2",#N/A,TRUE,"general";"via3",#N/A,TRUE,"general"}</definedName>
    <definedName name="fdsgsdfu" localSheetId="1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1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>#REF!</definedName>
    <definedName name="ferfer" localSheetId="1">{"via1",#N/A,TRUE,"general";"via2",#N/A,TRUE,"general";"via3",#N/A,TRUE,"general"}</definedName>
    <definedName name="ferfer">{"via1",#N/A,TRUE,"general";"via2",#N/A,TRUE,"general";"via3",#N/A,TRUE,"general"}</definedName>
    <definedName name="FEW">#REF!</definedName>
    <definedName name="fff" localSheetId="1">{"via1",#N/A,TRUE,"general";"via2",#N/A,TRUE,"general";"via3",#N/A,TRUE,"general"}</definedName>
    <definedName name="fff">{"via1",#N/A,TRUE,"general";"via2",#N/A,TRUE,"general";"via3",#N/A,TRUE,"general"}</definedName>
    <definedName name="ffffd" localSheetId="1">{"via1",#N/A,TRUE,"general";"via2",#N/A,TRUE,"general";"via3",#N/A,TRUE,"general"}</definedName>
    <definedName name="ffffd">{"via1",#N/A,TRUE,"general";"via2",#N/A,TRUE,"general";"via3",#N/A,TRUE,"general"}</definedName>
    <definedName name="fffffft" localSheetId="1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1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1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1">{"via1",#N/A,TRUE,"general";"via2",#N/A,TRUE,"general";"via3",#N/A,TRUE,"general"}</definedName>
    <definedName name="ffffrd">{"via1",#N/A,TRUE,"general";"via2",#N/A,TRUE,"general";"via3",#N/A,TRUE,"general"}</definedName>
    <definedName name="ffffy" localSheetId="1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1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1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>#REF!</definedName>
    <definedName name="fgdfg" localSheetId="1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1">{"via1",#N/A,TRUE,"general";"via2",#N/A,TRUE,"general";"via3",#N/A,TRUE,"general"}</definedName>
    <definedName name="fgdfsgr">{"via1",#N/A,TRUE,"general";"via2",#N/A,TRUE,"general";"via3",#N/A,TRUE,"general"}</definedName>
    <definedName name="fgdsfg" localSheetId="1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1">{"via1",#N/A,TRUE,"general";"via2",#N/A,TRUE,"general";"via3",#N/A,TRUE,"general"}</definedName>
    <definedName name="FGFDH">{"via1",#N/A,TRUE,"general";"via2",#N/A,TRUE,"general";"via3",#N/A,TRUE,"general"}</definedName>
    <definedName name="FGGFRGRG">#REF!</definedName>
    <definedName name="fgghhj" localSheetId="1">{"via1",#N/A,TRUE,"general";"via2",#N/A,TRUE,"general";"via3",#N/A,TRUE,"general"}</definedName>
    <definedName name="fgghhj">{"via1",#N/A,TRUE,"general";"via2",#N/A,TRUE,"general";"via3",#N/A,TRUE,"general"}</definedName>
    <definedName name="FGHFBC" localSheetId="1">{"via1",#N/A,TRUE,"general";"via2",#N/A,TRUE,"general";"via3",#N/A,TRUE,"general"}</definedName>
    <definedName name="FGHFBC">{"via1",#N/A,TRUE,"general";"via2",#N/A,TRUE,"general";"via3",#N/A,TRUE,"general"}</definedName>
    <definedName name="fghfg" localSheetId="1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1">{"via1",#N/A,TRUE,"general";"via2",#N/A,TRUE,"general";"via3",#N/A,TRUE,"general"}</definedName>
    <definedName name="fghfgh">{"via1",#N/A,TRUE,"general";"via2",#N/A,TRUE,"general";"via3",#N/A,TRUE,"general"}</definedName>
    <definedName name="FGHFW" localSheetId="1">{"via1",#N/A,TRUE,"general";"via2",#N/A,TRUE,"general";"via3",#N/A,TRUE,"general"}</definedName>
    <definedName name="FGHFW">{"via1",#N/A,TRUE,"general";"via2",#N/A,TRUE,"general";"via3",#N/A,TRUE,"general"}</definedName>
    <definedName name="fghhh" localSheetId="1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1">{"via1",#N/A,TRUE,"general";"via2",#N/A,TRUE,"general";"via3",#N/A,TRUE,"general"}</definedName>
    <definedName name="fghsfgh">{"via1",#N/A,TRUE,"general";"via2",#N/A,TRUE,"general";"via3",#N/A,TRUE,"general"}</definedName>
    <definedName name="fght" localSheetId="1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1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1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1">{"via1",#N/A,TRUE,"general";"via2",#N/A,TRUE,"general";"via3",#N/A,TRUE,"general"}</definedName>
    <definedName name="fhfgh">{"via1",#N/A,TRUE,"general";"via2",#N/A,TRUE,"general";"via3",#N/A,TRUE,"general"}</definedName>
    <definedName name="fhgh" localSheetId="1">{"via1",#N/A,TRUE,"general";"via2",#N/A,TRUE,"general";"via3",#N/A,TRUE,"general"}</definedName>
    <definedName name="fhgh">{"via1",#N/A,TRUE,"general";"via2",#N/A,TRUE,"general";"via3",#N/A,TRUE,"general"}</definedName>
    <definedName name="FHGTRDHGT">#REF!</definedName>
    <definedName name="fhpltyunh" localSheetId="1">{"via1",#N/A,TRUE,"general";"via2",#N/A,TRUE,"general";"via3",#N/A,TRUE,"general"}</definedName>
    <definedName name="fhpltyunh">{"via1",#N/A,TRUE,"general";"via2",#N/A,TRUE,"general";"via3",#N/A,TRUE,"general"}</definedName>
    <definedName name="fid">#REF!</definedName>
    <definedName name="FILTRANTE">#REF!</definedName>
    <definedName name="Financialpb" hidden="1">#REF!</definedName>
    <definedName name="Financialpb2" hidden="1">#REF!</definedName>
    <definedName name="FINISHER">#REF!</definedName>
    <definedName name="fma">#REF!</definedName>
    <definedName name="fmb">#REF!</definedName>
    <definedName name="fpa">#REF!</definedName>
    <definedName name="fpb">#REF!</definedName>
    <definedName name="FPrestacional" localSheetId="1">#REF!+#REF!</definedName>
    <definedName name="FPrestacional">#REF!+#REF!</definedName>
    <definedName name="frbgsd" localSheetId="1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1">{"via1",#N/A,TRUE,"general";"via2",#N/A,TRUE,"general";"via3",#N/A,TRUE,"general"}</definedName>
    <definedName name="frefr">{"via1",#N/A,TRUE,"general";"via2",#N/A,TRUE,"general";"via3",#N/A,TRUE,"general"}</definedName>
    <definedName name="frfa" localSheetId="1">{"via1",#N/A,TRUE,"general";"via2",#N/A,TRUE,"general";"via3",#N/A,TRUE,"general"}</definedName>
    <definedName name="frfa">{"via1",#N/A,TRUE,"general";"via2",#N/A,TRUE,"general";"via3",#N/A,TRUE,"general"}</definedName>
    <definedName name="frfr" localSheetId="1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SERFFSF">#REF!</definedName>
    <definedName name="fwff" localSheetId="1">{"via1",#N/A,TRUE,"general";"via2",#N/A,TRUE,"general";"via3",#N/A,TRUE,"general"}</definedName>
    <definedName name="fwff">{"via1",#N/A,TRUE,"general";"via2",#N/A,TRUE,"general";"via3",#N/A,TRUE,"general"}</definedName>
    <definedName name="fwwe" localSheetId="1">{"via1",#N/A,TRUE,"general";"via2",#N/A,TRUE,"general";"via3",#N/A,TRUE,"general"}</definedName>
    <definedName name="fwwe">{"via1",#N/A,TRUE,"general";"via2",#N/A,TRUE,"general";"via3",#N/A,TRUE,"general"}</definedName>
    <definedName name="G">#REF!</definedName>
    <definedName name="GAGTHH">#REF!</definedName>
    <definedName name="gbbfghghj" localSheetId="1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JNDG">3+(ROW(OFFSET(#REF!,0,0,200,1))-1)*0.0301507538</definedName>
    <definedName name="gdt" localSheetId="1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1">{"via1",#N/A,TRUE,"general";"via2",#N/A,TRUE,"general";"via3",#N/A,TRUE,"general"}</definedName>
    <definedName name="geg">{"via1",#N/A,TRUE,"general";"via2",#N/A,TRUE,"general";"via3",#N/A,TRUE,"general"}</definedName>
    <definedName name="gen">#REF!</definedName>
    <definedName name="GEOTEXTIL">#REF!</definedName>
    <definedName name="gerg" localSheetId="1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1">{"via1",#N/A,TRUE,"general";"via2",#N/A,TRUE,"general";"via3",#N/A,TRUE,"general"}</definedName>
    <definedName name="gerg54">{"via1",#N/A,TRUE,"general";"via2",#N/A,TRUE,"general";"via3",#N/A,TRUE,"general"}</definedName>
    <definedName name="gergew" localSheetId="1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1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fd" localSheetId="1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1">{"via1",#N/A,TRUE,"general";"via2",#N/A,TRUE,"general";"via3",#N/A,TRUE,"general"}</definedName>
    <definedName name="gfdg">{"via1",#N/A,TRUE,"general";"via2",#N/A,TRUE,"general";"via3",#N/A,TRUE,"general"}</definedName>
    <definedName name="gfgfgr" localSheetId="1">{"via1",#N/A,TRUE,"general";"via2",#N/A,TRUE,"general";"via3",#N/A,TRUE,"general"}</definedName>
    <definedName name="gfgfgr">{"via1",#N/A,TRUE,"general";"via2",#N/A,TRUE,"general";"via3",#N/A,TRUE,"general"}</definedName>
    <definedName name="gfhf" localSheetId="1">{"via1",#N/A,TRUE,"general";"via2",#N/A,TRUE,"general";"via3",#N/A,TRUE,"general"}</definedName>
    <definedName name="gfhf">{"via1",#N/A,TRUE,"general";"via2",#N/A,TRUE,"general";"via3",#N/A,TRUE,"general"}</definedName>
    <definedName name="gfhfdh" localSheetId="1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1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>#REF!</definedName>
    <definedName name="GFJHGJ" localSheetId="1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1">{"via1",#N/A,TRUE,"general";"via2",#N/A,TRUE,"general";"via3",#N/A,TRUE,"general"}</definedName>
    <definedName name="gfjjh">{"via1",#N/A,TRUE,"general";"via2",#N/A,TRUE,"general";"via3",#N/A,TRUE,"general"}</definedName>
    <definedName name="gfutyj6" localSheetId="1">{"via1",#N/A,TRUE,"general";"via2",#N/A,TRUE,"general";"via3",#N/A,TRUE,"general"}</definedName>
    <definedName name="gfutyj6">{"via1",#N/A,TRUE,"general";"via2",#N/A,TRUE,"general";"via3",#N/A,TRUE,"general"}</definedName>
    <definedName name="gg" localSheetId="1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1">{"via1",#N/A,TRUE,"general";"via2",#N/A,TRUE,"general";"via3",#N/A,TRUE,"general"}</definedName>
    <definedName name="ggdr">{"via1",#N/A,TRUE,"general";"via2",#N/A,TRUE,"general";"via3",#N/A,TRUE,"general"}</definedName>
    <definedName name="ggerg" localSheetId="1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1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1">{"via1",#N/A,TRUE,"general";"via2",#N/A,TRUE,"general";"via3",#N/A,TRUE,"general"}</definedName>
    <definedName name="gggg">{"via1",#N/A,TRUE,"general";"via2",#N/A,TRUE,"general";"via3",#N/A,TRUE,"general"}</definedName>
    <definedName name="ggggd" localSheetId="1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1">{"via1",#N/A,TRUE,"general";"via2",#N/A,TRUE,"general";"via3",#N/A,TRUE,"general"}</definedName>
    <definedName name="gggggt">{"via1",#N/A,TRUE,"general";"via2",#N/A,TRUE,"general";"via3",#N/A,TRUE,"general"}</definedName>
    <definedName name="gggghn" localSheetId="1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1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1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1">{"via1",#N/A,TRUE,"general";"via2",#N/A,TRUE,"general";"via3",#N/A,TRUE,"general"}</definedName>
    <definedName name="gggtgd">{"via1",#N/A,TRUE,"general";"via2",#N/A,TRUE,"general";"via3",#N/A,TRUE,"general"}</definedName>
    <definedName name="ggtgt" localSheetId="1">{"via1",#N/A,TRUE,"general";"via2",#N/A,TRUE,"general";"via3",#N/A,TRUE,"general"}</definedName>
    <definedName name="ggtgt">{"via1",#N/A,TRUE,"general";"via2",#N/A,TRUE,"general";"via3",#N/A,TRUE,"general"}</definedName>
    <definedName name="ghdghuy" localSheetId="1">{"via1",#N/A,TRUE,"general";"via2",#N/A,TRUE,"general";"via3",#N/A,TRUE,"general"}</definedName>
    <definedName name="ghdghuy">{"via1",#N/A,TRUE,"general";"via2",#N/A,TRUE,"general";"via3",#N/A,TRUE,"general"}</definedName>
    <definedName name="GHDP" localSheetId="1">{"via1",#N/A,TRUE,"general";"via2",#N/A,TRUE,"general";"via3",#N/A,TRUE,"general"}</definedName>
    <definedName name="GHDP">{"via1",#N/A,TRUE,"general";"via2",#N/A,TRUE,"general";"via3",#N/A,TRUE,"general"}</definedName>
    <definedName name="ghfg" localSheetId="1">{"via1",#N/A,TRUE,"general";"via2",#N/A,TRUE,"general";"via3",#N/A,TRUE,"general"}</definedName>
    <definedName name="ghfg">{"via1",#N/A,TRUE,"general";"via2",#N/A,TRUE,"general";"via3",#N/A,TRUE,"general"}</definedName>
    <definedName name="GHJGH">#REF!</definedName>
    <definedName name="GHJGHJ">#REF!</definedName>
    <definedName name="GHKJHK" localSheetId="1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1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1">{"via1",#N/A,TRUE,"general";"via2",#N/A,TRUE,"general";"via3",#N/A,TRUE,"general"}</definedName>
    <definedName name="gk">{"via1",#N/A,TRUE,"general";"via2",#N/A,TRUE,"general";"via3",#N/A,TRUE,"general"}</definedName>
    <definedName name="gmvsa">#REF!</definedName>
    <definedName name="GPS">#REF!</definedName>
    <definedName name="GRAF1ANO" localSheetId="1">{"via1",#N/A,TRUE,"general";"via2",#N/A,TRUE,"general";"via3",#N/A,TRUE,"general"}</definedName>
    <definedName name="GRAF1ANO">{"via1",#N/A,TRUE,"general";"via2",#N/A,TRUE,"general";"via3",#N/A,TRUE,"general"}</definedName>
    <definedName name="GRAF1AÑO" localSheetId="1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AF2">#REF!</definedName>
    <definedName name="GRAF3">#REF!</definedName>
    <definedName name="gregds" localSheetId="1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1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1">{"via1",#N/A,TRUE,"general";"via2",#N/A,TRUE,"general";"via3",#N/A,TRUE,"general"}</definedName>
    <definedName name="grggwero">{"via1",#N/A,TRUE,"general";"via2",#N/A,TRUE,"general";"via3",#N/A,TRUE,"general"}</definedName>
    <definedName name="GRGRG">#REF!</definedName>
    <definedName name="grtyerh" localSheetId="1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1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1">{"via1",#N/A,TRUE,"general";"via2",#N/A,TRUE,"general";"via3",#N/A,TRUE,"general"}</definedName>
    <definedName name="gsfsf">{"via1",#N/A,TRUE,"general";"via2",#N/A,TRUE,"general";"via3",#N/A,TRUE,"general"}</definedName>
    <definedName name="gtgt" localSheetId="1">{"via1",#N/A,TRUE,"general";"via2",#N/A,TRUE,"general";"via3",#N/A,TRUE,"general"}</definedName>
    <definedName name="gtgt">{"via1",#N/A,TRUE,"general";"via2",#N/A,TRUE,"general";"via3",#N/A,TRUE,"general"}</definedName>
    <definedName name="gtgtg" localSheetId="1">{"via1",#N/A,TRUE,"general";"via2",#N/A,TRUE,"general";"via3",#N/A,TRUE,"general"}</definedName>
    <definedName name="gtgtg">{"via1",#N/A,TRUE,"general";"via2",#N/A,TRUE,"general";"via3",#N/A,TRUE,"general"}</definedName>
    <definedName name="gtgtgff" localSheetId="1">{"via1",#N/A,TRUE,"general";"via2",#N/A,TRUE,"general";"via3",#N/A,TRUE,"general"}</definedName>
    <definedName name="gtgtgff">{"via1",#N/A,TRUE,"general";"via2",#N/A,TRUE,"general";"via3",#N/A,TRUE,"general"}</definedName>
    <definedName name="gtgtgyh" localSheetId="1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1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VFDSVDSFGFFD">#REF!</definedName>
    <definedName name="h9h" localSheetId="1">{"via1",#N/A,TRUE,"general";"via2",#N/A,TRUE,"general";"via3",#N/A,TRUE,"general"}</definedName>
    <definedName name="h9h">{"via1",#N/A,TRUE,"general";"via2",#N/A,TRUE,"general";"via3",#N/A,TRUE,"general"}</definedName>
    <definedName name="hbfdhrw" localSheetId="1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1">{"via1",#N/A,TRUE,"general";"via2",#N/A,TRUE,"general";"via3",#N/A,TRUE,"general"}</definedName>
    <definedName name="hdfh">{"via1",#N/A,TRUE,"general";"via2",#N/A,TRUE,"general";"via3",#N/A,TRUE,"general"}</definedName>
    <definedName name="hdfh4" localSheetId="1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1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1">{"via1",#N/A,TRUE,"general";"via2",#N/A,TRUE,"general";"via3",#N/A,TRUE,"general"}</definedName>
    <definedName name="hdgh">{"via1",#N/A,TRUE,"general";"via2",#N/A,TRUE,"general";"via3",#N/A,TRUE,"general"}</definedName>
    <definedName name="hdhf" localSheetId="1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1">{"via1",#N/A,TRUE,"general";"via2",#N/A,TRUE,"general";"via3",#N/A,TRUE,"general"}</definedName>
    <definedName name="hfgh">{"via1",#N/A,TRUE,"general";"via2",#N/A,TRUE,"general";"via3",#N/A,TRUE,"general"}</definedName>
    <definedName name="hfh" localSheetId="1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1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1">{"via1",#N/A,TRUE,"general";"via2",#N/A,TRUE,"general";"via3",#N/A,TRUE,"general"}</definedName>
    <definedName name="hfthr">{"via1",#N/A,TRUE,"general";"via2",#N/A,TRUE,"general";"via3",#N/A,TRUE,"general"}</definedName>
    <definedName name="hg" localSheetId="1">{"via1",#N/A,TRUE,"general";"via2",#N/A,TRUE,"general";"via3",#N/A,TRUE,"general"}</definedName>
    <definedName name="hg">{"via1",#N/A,TRUE,"general";"via2",#N/A,TRUE,"general";"via3",#N/A,TRUE,"general"}</definedName>
    <definedName name="HGFH" localSheetId="1">{"via1",#N/A,TRUE,"general";"via2",#N/A,TRUE,"general";"via3",#N/A,TRUE,"general"}</definedName>
    <definedName name="HGFH">{"via1",#N/A,TRUE,"general";"via2",#N/A,TRUE,"general";"via3",#N/A,TRUE,"general"}</definedName>
    <definedName name="hgfhty" localSheetId="1">{"via1",#N/A,TRUE,"general";"via2",#N/A,TRUE,"general";"via3",#N/A,TRUE,"general"}</definedName>
    <definedName name="hgfhty">{"via1",#N/A,TRUE,"general";"via2",#N/A,TRUE,"general";"via3",#N/A,TRUE,"general"}</definedName>
    <definedName name="HGHFH7" localSheetId="1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1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1">{"via1",#N/A,TRUE,"general";"via2",#N/A,TRUE,"general";"via3",#N/A,TRUE,"general"}</definedName>
    <definedName name="hghydj">{"via1",#N/A,TRUE,"general";"via2",#N/A,TRUE,"general";"via3",#N/A,TRUE,"general"}</definedName>
    <definedName name="hgjfjw" localSheetId="1">{"via1",#N/A,TRUE,"general";"via2",#N/A,TRUE,"general";"via3",#N/A,TRUE,"general"}</definedName>
    <definedName name="hgjfjw">{"via1",#N/A,TRUE,"general";"via2",#N/A,TRUE,"general";"via3",#N/A,TRUE,"general"}</definedName>
    <definedName name="HGJG" localSheetId="1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">#REF!</definedName>
    <definedName name="HHGFHFGHF">#REF!</definedName>
    <definedName name="HHH">#REF!</definedName>
    <definedName name="hhhhhh" localSheetId="1">{"via1",#N/A,TRUE,"general";"via2",#N/A,TRUE,"general";"via3",#N/A,TRUE,"general"}</definedName>
    <definedName name="hhhhhh">{"via1",#N/A,TRUE,"general";"via2",#N/A,TRUE,"general";"via3",#N/A,TRUE,"general"}</definedName>
    <definedName name="hhhhhho" localSheetId="1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1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1">{"via1",#N/A,TRUE,"general";"via2",#N/A,TRUE,"general";"via3",#N/A,TRUE,"general"}</definedName>
    <definedName name="hhhhth">{"via1",#N/A,TRUE,"general";"via2",#N/A,TRUE,"general";"via3",#N/A,TRUE,"general"}</definedName>
    <definedName name="hhhyhyh" localSheetId="1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RT">#REF!</definedName>
    <definedName name="hhtrhreh" localSheetId="1">{"via1",#N/A,TRUE,"general";"via2",#N/A,TRUE,"general";"via3",#N/A,TRUE,"general"}</definedName>
    <definedName name="hhtrhreh">{"via1",#N/A,TRUE,"general";"via2",#N/A,TRUE,"general";"via3",#N/A,TRUE,"general"}</definedName>
    <definedName name="HisYear_0" hidden="1">#REF!</definedName>
    <definedName name="HisYear_1" hidden="1">#REF!</definedName>
    <definedName name="HisYear_2" hidden="1">#REF!</definedName>
    <definedName name="HisYear_3" hidden="1">#REF!</definedName>
    <definedName name="hjfg" localSheetId="1">{"via1",#N/A,TRUE,"general";"via2",#N/A,TRUE,"general";"via3",#N/A,TRUE,"general"}</definedName>
    <definedName name="hjfg">{"via1",#N/A,TRUE,"general";"via2",#N/A,TRUE,"general";"via3",#N/A,TRUE,"general"}</definedName>
    <definedName name="hjgh" localSheetId="1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1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1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1">{"via1",#N/A,TRUE,"general";"via2",#N/A,TRUE,"general";"via3",#N/A,TRUE,"general"}</definedName>
    <definedName name="HJKH">{"via1",#N/A,TRUE,"general";"via2",#N/A,TRUE,"general";"via3",#N/A,TRUE,"general"}</definedName>
    <definedName name="hjkjk" localSheetId="1">{"via1",#N/A,TRUE,"general";"via2",#N/A,TRUE,"general";"via3",#N/A,TRUE,"general"}</definedName>
    <definedName name="hjkjk">{"via1",#N/A,TRUE,"general";"via2",#N/A,TRUE,"general";"via3",#N/A,TRUE,"general"}</definedName>
    <definedName name="hn" localSheetId="1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n.ConvertZero1" localSheetId="1" hidden="1">#REF!,#REF!,#REF!,#REF!,#REF!,#REF!,#REF!,#REF!,#REF!,#REF!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hidden="1">#REF!</definedName>
    <definedName name="HOJA1">#REF!</definedName>
    <definedName name="hreer" localSheetId="1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1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1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1">{"via1",#N/A,TRUE,"general";"via2",#N/A,TRUE,"general";"via3",#N/A,TRUE,"general"}</definedName>
    <definedName name="hsfg">{"via1",#N/A,TRUE,"general";"via2",#N/A,TRUE,"general";"via3",#N/A,TRUE,"general"}</definedName>
    <definedName name="hthdrf" localSheetId="1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HTHTH">#REF!</definedName>
    <definedName name="htryrt7" localSheetId="1">{"via1",#N/A,TRUE,"general";"via2",#N/A,TRUE,"general";"via3",#N/A,TRUE,"general"}</definedName>
    <definedName name="htryrt7">{"via1",#N/A,TRUE,"general";"via2",#N/A,TRUE,"general";"via3",#N/A,TRUE,"general"}</definedName>
    <definedName name="hyhjop" localSheetId="1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1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1">{"via1",#N/A,TRUE,"general";"via2",#N/A,TRUE,"general";"via3",#N/A,TRUE,"general"}</definedName>
    <definedName name="hytirs">{"via1",#N/A,TRUE,"general";"via2",#N/A,TRUE,"general";"via3",#N/A,TRUE,"general"}</definedName>
    <definedName name="I">#REF!</definedName>
    <definedName name="i8i" localSheetId="1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CCP">#REF!</definedName>
    <definedName name="ii" localSheetId="1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1">{"via1",#N/A,TRUE,"general";"via2",#N/A,TRUE,"general";"via3",#N/A,TRUE,"general"}</definedName>
    <definedName name="iii">{"via1",#N/A,TRUE,"general";"via2",#N/A,TRUE,"general";"via3",#N/A,TRUE,"general"}</definedName>
    <definedName name="iiii" localSheetId="1">{"via1",#N/A,TRUE,"general";"via2",#N/A,TRUE,"general";"via3",#N/A,TRUE,"general"}</definedName>
    <definedName name="iiii">{"via1",#N/A,TRUE,"general";"via2",#N/A,TRUE,"general";"via3",#N/A,TRUE,"general"}</definedName>
    <definedName name="iiiiiiik" localSheetId="1">{"via1",#N/A,TRUE,"general";"via2",#N/A,TRUE,"general";"via3",#N/A,TRUE,"general"}</definedName>
    <definedName name="iiiiiiik">{"via1",#N/A,TRUE,"general";"via2",#N/A,TRUE,"general";"via3",#N/A,TRUE,"general"}</definedName>
    <definedName name="iiiiuh" localSheetId="1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1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">#REF!</definedName>
    <definedName name="impresion">#REF!</definedName>
    <definedName name="Incomepb" hidden="1">#REF!</definedName>
    <definedName name="inf">#REF!</definedName>
    <definedName name="Inicio">#REF!</definedName>
    <definedName name="ins">#REF!</definedName>
    <definedName name="INSUMOS">#REF!</definedName>
    <definedName name="int">#REF!</definedName>
    <definedName name="INV_11">#REF!</definedName>
    <definedName name="Io">#REF!</definedName>
    <definedName name="IP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IGADOR">#REF!</definedName>
    <definedName name="IsColHidden" hidden="1">FALSE</definedName>
    <definedName name="IsLTMColHidden" hidden="1">FALSE</definedName>
    <definedName name="IsSecureRevolver" hidden="1">#REF!</definedName>
    <definedName name="IsSecureSenior1" hidden="1">#REF!</definedName>
    <definedName name="IsSecureSenior2" hidden="1">#REF!</definedName>
    <definedName name="IsSecureSenior3" hidden="1">#REF!</definedName>
    <definedName name="IsSecureSenior4" hidden="1">#REF!</definedName>
    <definedName name="IsSecureSenior5" hidden="1">#REF!</definedName>
    <definedName name="IsSecureSenior6" hidden="1">#REF!</definedName>
    <definedName name="IsSecureSenior7" hidden="1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UI" localSheetId="1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1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1">{"via1",#N/A,TRUE,"general";"via2",#N/A,TRUE,"general";"via3",#N/A,TRUE,"general"}</definedName>
    <definedName name="iul">{"via1",#N/A,TRUE,"general";"via2",#N/A,TRUE,"general";"via3",#N/A,TRUE,"general"}</definedName>
    <definedName name="IUOP">#REF!</definedName>
    <definedName name="iuouio" localSheetId="1">{"via1",#N/A,TRUE,"general";"via2",#N/A,TRUE,"general";"via3",#N/A,TRUE,"general"}</definedName>
    <definedName name="iuouio">{"via1",#N/A,TRUE,"general";"via2",#N/A,TRUE,"general";"via3",#N/A,TRUE,"general"}</definedName>
    <definedName name="iuyi9" localSheetId="1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VA">#REF!</definedName>
    <definedName name="iyuiuyi" localSheetId="1">{"via1",#N/A,TRUE,"general";"via2",#N/A,TRUE,"general";"via3",#N/A,TRUE,"general"}</definedName>
    <definedName name="iyuiuyi">{"via1",#N/A,TRUE,"general";"via2",#N/A,TRUE,"general";"via3",#N/A,TRUE,"general"}</definedName>
    <definedName name="IZQ">#REF!</definedName>
    <definedName name="J">#REF!</definedName>
    <definedName name="JB">#REF!</definedName>
    <definedName name="jd" localSheetId="1">{"via1",#N/A,TRUE,"general";"via2",#N/A,TRUE,"general";"via3",#N/A,TRUE,"general"}</definedName>
    <definedName name="jd">{"via1",#N/A,TRUE,"general";"via2",#N/A,TRUE,"general";"via3",#N/A,TRUE,"general"}</definedName>
    <definedName name="jdh" localSheetId="1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1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1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1">{"via1",#N/A,TRUE,"general";"via2",#N/A,TRUE,"general";"via3",#N/A,TRUE,"general"}</definedName>
    <definedName name="jgfj">{"via1",#N/A,TRUE,"general";"via2",#N/A,TRUE,"general";"via3",#N/A,TRUE,"general"}</definedName>
    <definedName name="JGHD">#REF!</definedName>
    <definedName name="jghj" localSheetId="1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1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1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1">{"via1",#N/A,TRUE,"general";"via2",#N/A,TRUE,"general";"via3",#N/A,TRUE,"general"}</definedName>
    <definedName name="jhjyj">{"via1",#N/A,TRUE,"general";"via2",#N/A,TRUE,"general";"via3",#N/A,TRUE,"general"}</definedName>
    <definedName name="JHK" localSheetId="1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1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1">{"via1",#N/A,TRUE,"general";"via2",#N/A,TRUE,"general";"via3",#N/A,TRUE,"general"}</definedName>
    <definedName name="jj">{"via1",#N/A,TRUE,"general";"via2",#N/A,TRUE,"general";"via3",#N/A,TRUE,"general"}</definedName>
    <definedName name="jjfq" localSheetId="1">{"via1",#N/A,TRUE,"general";"via2",#N/A,TRUE,"general";"via3",#N/A,TRUE,"general"}</definedName>
    <definedName name="jjfq">{"via1",#N/A,TRUE,"general";"via2",#N/A,TRUE,"general";"via3",#N/A,TRUE,"general"}</definedName>
    <definedName name="jjjhjddfg" localSheetId="1">{"via1",#N/A,TRUE,"general";"via2",#N/A,TRUE,"general";"via3",#N/A,TRUE,"general"}</definedName>
    <definedName name="jjjhjddfg">{"via1",#N/A,TRUE,"general";"via2",#N/A,TRUE,"general";"via3",#N/A,TRUE,"general"}</definedName>
    <definedName name="jjjjju" localSheetId="1">{"via1",#N/A,TRUE,"general";"via2",#N/A,TRUE,"general";"via3",#N/A,TRUE,"general"}</definedName>
    <definedName name="jjjjju">{"via1",#N/A,TRUE,"general";"via2",#N/A,TRUE,"general";"via3",#N/A,TRUE,"general"}</definedName>
    <definedName name="jjujujty" localSheetId="1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1">{"via1",#N/A,TRUE,"general";"via2",#N/A,TRUE,"general";"via3",#N/A,TRUE,"general"}</definedName>
    <definedName name="jjyjy">{"via1",#N/A,TRUE,"general";"via2",#N/A,TRUE,"general";"via3",#N/A,TRUE,"general"}</definedName>
    <definedName name="jkk" localSheetId="1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1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klj" hidden="1">#REF!</definedName>
    <definedName name="JRTJE">#REF!</definedName>
    <definedName name="JRYJ" localSheetId="1">{"via1",#N/A,TRUE,"general";"via2",#N/A,TRUE,"general";"via3",#N/A,TRUE,"general"}</definedName>
    <definedName name="JRYJ">{"via1",#N/A,TRUE,"general";"via2",#N/A,TRUE,"general";"via3",#N/A,TRUE,"general"}</definedName>
    <definedName name="jtyj" localSheetId="1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1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j" localSheetId="1">{"via1",#N/A,TRUE,"general";"via2",#N/A,TRUE,"general";"via3",#N/A,TRUE,"general"}</definedName>
    <definedName name="juj">{"via1",#N/A,TRUE,"general";"via2",#N/A,TRUE,"general";"via3",#N/A,TRUE,"general"}</definedName>
    <definedName name="jujcx" localSheetId="1">{"via1",#N/A,TRUE,"general";"via2",#N/A,TRUE,"general";"via3",#N/A,TRUE,"general"}</definedName>
    <definedName name="jujcx">{"via1",#N/A,TRUE,"general";"via2",#N/A,TRUE,"general";"via3",#N/A,TRUE,"general"}</definedName>
    <definedName name="jujuj" localSheetId="1">{"via1",#N/A,TRUE,"general";"via2",#N/A,TRUE,"general";"via3",#N/A,TRUE,"general"}</definedName>
    <definedName name="jujuj">{"via1",#N/A,TRUE,"general";"via2",#N/A,TRUE,"general";"via3",#N/A,TRUE,"general"}</definedName>
    <definedName name="jujujuju" localSheetId="1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1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1">{"via1",#N/A,TRUE,"general";"via2",#N/A,TRUE,"general";"via3",#N/A,TRUE,"general"}</definedName>
    <definedName name="jyjt7">{"via1",#N/A,TRUE,"general";"via2",#N/A,TRUE,"general";"via3",#N/A,TRUE,"general"}</definedName>
    <definedName name="JYJYT">3+(ROW(OFFSET(#REF!,0,0,200,1))-1)*0.0301507538</definedName>
    <definedName name="jyt" localSheetId="1">{"via1",#N/A,TRUE,"general";"via2",#N/A,TRUE,"general";"via3",#N/A,TRUE,"general"}</definedName>
    <definedName name="jyt">{"via1",#N/A,TRUE,"general";"via2",#N/A,TRUE,"general";"via3",#N/A,TRUE,"general"}</definedName>
    <definedName name="jytj" localSheetId="1">{"via1",#N/A,TRUE,"general";"via2",#N/A,TRUE,"general";"via3",#N/A,TRUE,"general"}</definedName>
    <definedName name="jytj">{"via1",#N/A,TRUE,"general";"via2",#N/A,TRUE,"general";"via3",#N/A,TRUE,"general"}</definedName>
    <definedName name="jyuju" localSheetId="1">{"via1",#N/A,TRUE,"general";"via2",#N/A,TRUE,"general";"via3",#N/A,TRUE,"general"}</definedName>
    <definedName name="jyuju">{"via1",#N/A,TRUE,"general";"via2",#N/A,TRUE,"general";"via3",#N/A,TRUE,"general"}</definedName>
    <definedName name="jyujyuj" localSheetId="1">{"via1",#N/A,TRUE,"general";"via2",#N/A,TRUE,"general";"via3",#N/A,TRUE,"general"}</definedName>
    <definedName name="jyujyuj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GHGH">#REF!</definedName>
    <definedName name="KHGGH" localSheetId="1">{"via1",#N/A,TRUE,"general";"via2",#N/A,TRUE,"general";"via3",#N/A,TRUE,"general"}</definedName>
    <definedName name="KHGGH">{"via1",#N/A,TRUE,"general";"via2",#N/A,TRUE,"general";"via3",#N/A,TRUE,"general"}</definedName>
    <definedName name="khjk7" localSheetId="1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1">{"via1",#N/A,TRUE,"general";"via2",#N/A,TRUE,"general";"via3",#N/A,TRUE,"general"}</definedName>
    <definedName name="kikik">{"via1",#N/A,TRUE,"general";"via2",#N/A,TRUE,"general";"via3",#N/A,TRUE,"general"}</definedName>
    <definedName name="kjhkd" localSheetId="1">{"via1",#N/A,TRUE,"general";"via2",#N/A,TRUE,"general";"via3",#N/A,TRUE,"general"}</definedName>
    <definedName name="kjhkd">{"via1",#N/A,TRUE,"general";"via2",#N/A,TRUE,"general";"via3",#N/A,TRUE,"general"}</definedName>
    <definedName name="kjk">#REF!</definedName>
    <definedName name="kjtrkjr" localSheetId="1">{"via1",#N/A,TRUE,"general";"via2",#N/A,TRUE,"general";"via3",#N/A,TRUE,"general"}</definedName>
    <definedName name="kjtrkjr">{"via1",#N/A,TRUE,"general";"via2",#N/A,TRUE,"general";"via3",#N/A,TRUE,"general"}</definedName>
    <definedName name="kkkki" localSheetId="1">{"via1",#N/A,TRUE,"general";"via2",#N/A,TRUE,"general";"via3",#N/A,TRUE,"general"}</definedName>
    <definedName name="kkkki">{"via1",#N/A,TRUE,"general";"via2",#N/A,TRUE,"general";"via3",#N/A,TRUE,"general"}</definedName>
    <definedName name="kkkkkki" localSheetId="1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L">3+(ROW(OFFSET(#REF!,0,0,200,1))-1)*0.0301507538</definedName>
    <definedName name="KO" hidden="1">#REF!</definedName>
    <definedName name="krtrk" localSheetId="1">{"via1",#N/A,TRUE,"general";"via2",#N/A,TRUE,"general";"via3",#N/A,TRUE,"general"}</definedName>
    <definedName name="krtrk">{"via1",#N/A,TRUE,"general";"via2",#N/A,TRUE,"general";"via3",#N/A,TRUE,"general"}</definedName>
    <definedName name="kyr" localSheetId="1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KYRFH">#REF!</definedName>
    <definedName name="L.L.L.L">#REF!</definedName>
    <definedName name="Left_Header" hidden="1">#REF!</definedName>
    <definedName name="LICITACION">#REF!</definedName>
    <definedName name="LIGUERO">#REF!</definedName>
    <definedName name="limcount" hidden="1">1</definedName>
    <definedName name="liq">SUM(#REF!)</definedName>
    <definedName name="LIST1">OFFSET(#REF!,0,0,COUNTA(#REF!),COUNTA(#REF!)-1)</definedName>
    <definedName name="LIST2">OFFSET(#REF!,0,0,COUNTA(#REF!))</definedName>
    <definedName name="liuoo" localSheetId="1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1">{"via1",#N/A,TRUE,"general";"via2",#N/A,TRUE,"general";"via3",#N/A,TRUE,"general"}</definedName>
    <definedName name="lkj">{"via1",#N/A,TRUE,"general";"via2",#N/A,TRUE,"general";"via3",#N/A,TRUE,"general"}</definedName>
    <definedName name="LKJLJK" localSheetId="1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">#REF!</definedName>
    <definedName name="LLANTAS">#REF!</definedName>
    <definedName name="lllllh" localSheetId="1">{"via1",#N/A,TRUE,"general";"via2",#N/A,TRUE,"general";"via3",#N/A,TRUE,"general"}</definedName>
    <definedName name="lllllh">{"via1",#N/A,TRUE,"general";"via2",#N/A,TRUE,"general";"via3",#N/A,TRUE,"general"}</definedName>
    <definedName name="lllllllo" localSheetId="1">{"via1",#N/A,TRUE,"general";"via2",#N/A,TRUE,"general";"via3",#N/A,TRUE,"general"}</definedName>
    <definedName name="lllllllo">{"via1",#N/A,TRUE,"general";"via2",#N/A,TRUE,"general";"via3",#N/A,TRUE,"general"}</definedName>
    <definedName name="LOCA">#REF!</definedName>
    <definedName name="lolol" localSheetId="1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ote">#REF!</definedName>
    <definedName name="lplpl" localSheetId="1">{"via1",#N/A,TRUE,"general";"via2",#N/A,TRUE,"general";"via3",#N/A,TRUE,"general"}</definedName>
    <definedName name="lplpl">{"via1",#N/A,TRUE,"general";"via2",#N/A,TRUE,"general";"via3",#N/A,TRUE,"general"}</definedName>
    <definedName name="mafdsf" localSheetId="1">{"via1",#N/A,TRUE,"general";"via2",#N/A,TRUE,"general";"via3",#N/A,TRUE,"general"}</definedName>
    <definedName name="mafdsf">{"via1",#N/A,TRUE,"general";"via2",#N/A,TRUE,"general";"via3",#N/A,TRUE,"general"}</definedName>
    <definedName name="mama" hidden="1">#REF!</definedName>
    <definedName name="mao" localSheetId="1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1">{"via1",#N/A,TRUE,"general";"via2",#N/A,TRUE,"general";"via3",#N/A,TRUE,"general"}</definedName>
    <definedName name="maow">{"via1",#N/A,TRUE,"general";"via2",#N/A,TRUE,"general";"via3",#N/A,TRUE,"general"}</definedName>
    <definedName name="Maquinaria">#REF!</definedName>
    <definedName name="masor" localSheetId="1">{"via1",#N/A,TRUE,"general";"via2",#N/A,TRUE,"general";"via3",#N/A,TRUE,"general"}</definedName>
    <definedName name="masor">{"via1",#N/A,TRUE,"general";"via2",#N/A,TRUE,"general";"via3",#N/A,TRUE,"general"}</definedName>
    <definedName name="MAT">#REF!</definedName>
    <definedName name="materiales">#REF!</definedName>
    <definedName name="mcb">#REF!</definedName>
    <definedName name="mcbb">#REF!</definedName>
    <definedName name="mdd" localSheetId="1">{"via1",#N/A,TRUE,"general";"via2",#N/A,TRUE,"general";"via3",#N/A,TRUE,"general"}</definedName>
    <definedName name="mdd">{"via1",#N/A,TRUE,"general";"via2",#N/A,TRUE,"general";"via3",#N/A,TRUE,"general"}</definedName>
    <definedName name="meg" localSheetId="1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fgjrdt" localSheetId="1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1">{"via1",#N/A,TRUE,"general";"via2",#N/A,TRUE,"general";"via3",#N/A,TRUE,"general"}</definedName>
    <definedName name="mghm">{"via1",#N/A,TRUE,"general";"via2",#N/A,TRUE,"general";"via3",#N/A,TRUE,"general"}</definedName>
    <definedName name="mjmj" localSheetId="1">{"via1",#N/A,TRUE,"general";"via2",#N/A,TRUE,"general";"via3",#N/A,TRUE,"general"}</definedName>
    <definedName name="mjmj">{"via1",#N/A,TRUE,"general";"via2",#N/A,TRUE,"general";"via3",#N/A,TRUE,"general"}</definedName>
    <definedName name="mjmjmn" localSheetId="1">{"via1",#N/A,TRUE,"general";"via2",#N/A,TRUE,"general";"via3",#N/A,TRUE,"general"}</definedName>
    <definedName name="mjmjmn">{"via1",#N/A,TRUE,"general";"via2",#N/A,TRUE,"general";"via3",#N/A,TRUE,"general"}</definedName>
    <definedName name="mjnhgkio" localSheetId="1">{"via1",#N/A,TRUE,"general";"via2",#N/A,TRUE,"general";"via3",#N/A,TRUE,"general"}</definedName>
    <definedName name="mjnhgkio">{"via1",#N/A,TRUE,"general";"via2",#N/A,TRUE,"general";"via3",#N/A,TRUE,"general"}</definedName>
    <definedName name="mmjmjh" localSheetId="1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1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1">{"via1",#N/A,TRUE,"general";"via2",#N/A,TRUE,"general";"via3",#N/A,TRUE,"general"}</definedName>
    <definedName name="mmmh">{"via1",#N/A,TRUE,"general";"via2",#N/A,TRUE,"general";"via3",#N/A,TRUE,"general"}</definedName>
    <definedName name="mmmmmjyt" localSheetId="1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1">{"via1",#N/A,TRUE,"general";"via2",#N/A,TRUE,"general";"via3",#N/A,TRUE,"general"}</definedName>
    <definedName name="mmmmmmg">{"via1",#N/A,TRUE,"general";"via2",#N/A,TRUE,"general";"via3",#N/A,TRUE,"general"}</definedName>
    <definedName name="MN" localSheetId="1">{"via1",#N/A,TRUE,"general";"via2",#N/A,TRUE,"general";"via3",#N/A,TRUE,"general"}</definedName>
    <definedName name="MN">{"via1",#N/A,TRUE,"general";"via2",#N/A,TRUE,"general";"via3",#N/A,TRUE,"general"}</definedName>
    <definedName name="Modf7">#REF!</definedName>
    <definedName name="MODIFICACION">#REF!</definedName>
    <definedName name="N">#REF!</definedName>
    <definedName name="N_metal">#REF!</definedName>
    <definedName name="nbvnv" localSheetId="1">{"via1",#N/A,TRUE,"general";"via2",#N/A,TRUE,"general";"via3",#N/A,TRUE,"general"}</definedName>
    <definedName name="nbvnv">{"via1",#N/A,TRUE,"general";"via2",#N/A,TRUE,"general";"via3",#N/A,TRUE,"general"}</definedName>
    <definedName name="NDHS" localSheetId="1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1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1">{"via1",#N/A,TRUE,"general";"via2",#N/A,TRUE,"general";"via3",#N/A,TRUE,"general"}</definedName>
    <definedName name="nfg">{"via1",#N/A,TRUE,"general";"via2",#N/A,TRUE,"general";"via3",#N/A,TRUE,"general"}</definedName>
    <definedName name="nfgn" localSheetId="1">{"via1",#N/A,TRUE,"general";"via2",#N/A,TRUE,"general";"via3",#N/A,TRUE,"general"}</definedName>
    <definedName name="nfgn">{"via1",#N/A,TRUE,"general";"via2",#N/A,TRUE,"general";"via3",#N/A,TRUE,"general"}</definedName>
    <definedName name="ngdn" localSheetId="1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1">{"via1",#N/A,TRUE,"general";"via2",#N/A,TRUE,"general";"via3",#N/A,TRUE,"general"}</definedName>
    <definedName name="ngfh">{"via1",#N/A,TRUE,"general";"via2",#N/A,TRUE,"general";"via3",#N/A,TRUE,"general"}</definedName>
    <definedName name="nhn" localSheetId="1">{"via1",#N/A,TRUE,"general";"via2",#N/A,TRUE,"general";"via3",#N/A,TRUE,"general"}</definedName>
    <definedName name="nhn">{"via1",#N/A,TRUE,"general";"via2",#N/A,TRUE,"general";"via3",#N/A,TRUE,"general"}</definedName>
    <definedName name="nhncfgn" localSheetId="1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1">{"via1",#N/A,TRUE,"general";"via2",#N/A,TRUE,"general";"via3",#N/A,TRUE,"general"}</definedName>
    <definedName name="nhndr">{"via1",#N/A,TRUE,"general";"via2",#N/A,TRUE,"general";"via3",#N/A,TRUE,"general"}</definedName>
    <definedName name="NMH">#REF!</definedName>
    <definedName name="nmmmm" localSheetId="1">{"via1",#N/A,TRUE,"general";"via2",#N/A,TRUE,"general";"via3",#N/A,TRUE,"general"}</definedName>
    <definedName name="nmmmm">{"via1",#N/A,TRUE,"general";"via2",#N/A,TRUE,"general";"via3",#N/A,TRUE,"general"}</definedName>
    <definedName name="NN" localSheetId="1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1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 localSheetId="1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 localSheetId="1">{"via1",#N/A,TRUE,"general";"via2",#N/A,TRUE,"general";"via3",#N/A,TRUE,"general"}</definedName>
    <definedName name="nnnhd">{"via1",#N/A,TRUE,"general";"via2",#N/A,TRUE,"general";"via3",#N/A,TRUE,"general"}</definedName>
    <definedName name="nnnnn" localSheetId="1">{"via1",#N/A,TRUE,"general";"via2",#N/A,TRUE,"general";"via3",#N/A,TRUE,"general"}</definedName>
    <definedName name="nnnnn">{"via1",#N/A,TRUE,"general";"via2",#N/A,TRUE,"general";"via3",#N/A,TRUE,"general"}</definedName>
    <definedName name="nnnnnd" localSheetId="1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1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1">{"via1",#N/A,TRUE,"general";"via2",#N/A,TRUE,"general";"via3",#N/A,TRUE,"general"}</definedName>
    <definedName name="nnnnnh">{"via1",#N/A,TRUE,"general";"via2",#N/A,TRUE,"general";"via3",#N/A,TRUE,"general"}</definedName>
    <definedName name="Nombre">#REF!</definedName>
    <definedName name="nuevo">#REF!</definedName>
    <definedName name="nxn" localSheetId="1">{"via1",#N/A,TRUE,"general";"via2",#N/A,TRUE,"general";"via3",#N/A,TRUE,"general"}</definedName>
    <definedName name="nxn">{"via1",#N/A,TRUE,"general";"via2",#N/A,TRUE,"general";"via3",#N/A,TRUE,"general"}</definedName>
    <definedName name="Ñ">#REF!</definedName>
    <definedName name="ÑÑ">#REF!</definedName>
    <definedName name="ñpñpñ" localSheetId="1">{"via1",#N/A,TRUE,"general";"via2",#N/A,TRUE,"general";"via3",#N/A,TRUE,"general"}</definedName>
    <definedName name="ñpñpñ">{"via1",#N/A,TRUE,"general";"via2",#N/A,TRUE,"general";"via3",#N/A,TRUE,"general"}</definedName>
    <definedName name="o9o9" localSheetId="1">{"via1",#N/A,TRUE,"general";"via2",#N/A,TRUE,"general";"via3",#N/A,TRUE,"general"}</definedName>
    <definedName name="o9o9">{"via1",#N/A,TRUE,"general";"via2",#N/A,TRUE,"general";"via3",#N/A,TRUE,"general"}</definedName>
    <definedName name="Objeto">#REF!</definedName>
    <definedName name="OBS_Data_Col" hidden="1">#REF!</definedName>
    <definedName name="oiret" localSheetId="1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1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1">{"via1",#N/A,TRUE,"general";"via2",#N/A,TRUE,"general";"via3",#N/A,TRUE,"general"}</definedName>
    <definedName name="OIUOIU">{"via1",#N/A,TRUE,"general";"via2",#N/A,TRUE,"general";"via3",#N/A,TRUE,"general"}</definedName>
    <definedName name="ooo" localSheetId="1">{"via1",#N/A,TRUE,"general";"via2",#N/A,TRUE,"general";"via3",#N/A,TRUE,"general"}</definedName>
    <definedName name="ooo">{"via1",#N/A,TRUE,"general";"via2",#N/A,TRUE,"general";"via3",#N/A,TRUE,"general"}</definedName>
    <definedName name="ooooiii" localSheetId="1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1">{"via1",#N/A,TRUE,"general";"via2",#N/A,TRUE,"general";"via3",#N/A,TRUE,"general"}</definedName>
    <definedName name="oooos">{"via1",#N/A,TRUE,"general";"via2",#N/A,TRUE,"general";"via3",#N/A,TRUE,"general"}</definedName>
    <definedName name="Openingpb" hidden="1">#REF!</definedName>
    <definedName name="OSCAR">#REF!</definedName>
    <definedName name="otros">#REF!</definedName>
    <definedName name="OWNER" hidden="1">#REF!</definedName>
    <definedName name="p.BS" hidden="1">#REF!</definedName>
    <definedName name="p.BSAssumptions" hidden="1">#REF!</definedName>
    <definedName name="p.CapStructure" hidden="1">#REF!</definedName>
    <definedName name="p.CashFlow" hidden="1">#REF!</definedName>
    <definedName name="p.Cover" hidden="1">#REF!</definedName>
    <definedName name="p.Depreciation" hidden="1">#REF!</definedName>
    <definedName name="p.Executive" hidden="1">#REF!</definedName>
    <definedName name="p.FactSheet" hidden="1">#REF!</definedName>
    <definedName name="p.IS" hidden="1">#REF!</definedName>
    <definedName name="p.ISAssumptions" hidden="1">#REF!</definedName>
    <definedName name="p.OpeningBS" hidden="1">#REF!</definedName>
    <definedName name="p.TaxCalculation" hidden="1">#REF!</definedName>
    <definedName name="p0p0" localSheetId="1">{"via1",#N/A,TRUE,"general";"via2",#N/A,TRUE,"general";"via3",#N/A,TRUE,"general"}</definedName>
    <definedName name="p0p0">{"via1",#N/A,TRUE,"general";"via2",#N/A,TRUE,"general";"via3",#N/A,TRUE,"general"}</definedName>
    <definedName name="Pal_Workbook_GUID" hidden="1">"MZ13F7WREF2M259BRMK8ILZK"</definedName>
    <definedName name="PALERO">#REF!</definedName>
    <definedName name="Pant_NC">#REF!</definedName>
    <definedName name="PASO" localSheetId="1" hidden="1">{#N/A,#N/A,TRUE,"INGENIERIA";#N/A,#N/A,TRUE,"COMPRAS";#N/A,#N/A,TRUE,"DIRECCION";#N/A,#N/A,TRUE,"RESUMEN"}</definedName>
    <definedName name="PASO" hidden="1">{#N/A,#N/A,TRUE,"INGENIERIA";#N/A,#N/A,TRUE,"COMPRAS";#N/A,#N/A,TRUE,"DIRECCION";#N/A,#N/A,TRUE,"RESUMEN"}</definedName>
    <definedName name="PASS" localSheetId="1" hidden="1">{#N/A,#N/A,TRUE,"INGENIERIA";#N/A,#N/A,TRUE,"COMPRAS";#N/A,#N/A,TRUE,"DIRECCION";#N/A,#N/A,TRUE,"RESUMEN"}</definedName>
    <definedName name="PASS" hidden="1">{#N/A,#N/A,TRUE,"INGENIERIA";#N/A,#N/A,TRUE,"COMPRAS";#N/A,#N/A,TRUE,"DIRECCION";#N/A,#N/A,TRUE,"RESUMEN"}</definedName>
    <definedName name="pg">#REF!</definedName>
    <definedName name="pgt">#REF!</definedName>
    <definedName name="PIA" hidden="1">#REF!</definedName>
    <definedName name="PIEDRA">#REF!</definedName>
    <definedName name="PKHK" localSheetId="1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1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1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>#REF!</definedName>
    <definedName name="PlazoAIU">#REF!</definedName>
    <definedName name="PLPLUNN" localSheetId="1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LUG" hidden="1">#REF!</definedName>
    <definedName name="pma">#REF!</definedName>
    <definedName name="POIUP" localSheetId="1">{"via1",#N/A,TRUE,"general";"via2",#N/A,TRUE,"general";"via3",#N/A,TRUE,"general"}</definedName>
    <definedName name="POIUP">{"via1",#N/A,TRUE,"general";"via2",#N/A,TRUE,"general";"via3",#N/A,TRUE,"general"}</definedName>
    <definedName name="popop" localSheetId="1">{"via1",#N/A,TRUE,"general";"via2",#N/A,TRUE,"general";"via3",#N/A,TRUE,"general"}</definedName>
    <definedName name="popop">{"via1",#N/A,TRUE,"general";"via2",#N/A,TRUE,"general";"via3",#N/A,TRUE,"general"}</definedName>
    <definedName name="popp" localSheetId="1">{"via1",#N/A,TRUE,"general";"via2",#N/A,TRUE,"general";"via3",#N/A,TRUE,"general"}</definedName>
    <definedName name="popp">{"via1",#N/A,TRUE,"general";"via2",#N/A,TRUE,"general";"via3",#N/A,TRUE,"general"}</definedName>
    <definedName name="popvds" localSheetId="1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RCE">#REF!</definedName>
    <definedName name="pouig" localSheetId="1">{"via1",#N/A,TRUE,"general";"via2",#N/A,TRUE,"general";"via3",#N/A,TRUE,"general"}</definedName>
    <definedName name="pouig">{"via1",#N/A,TRUE,"general";"via2",#N/A,TRUE,"general";"via3",#N/A,TRUE,"general"}</definedName>
    <definedName name="ppppp9" localSheetId="1">{"via1",#N/A,TRUE,"general";"via2",#N/A,TRUE,"general";"via3",#N/A,TRUE,"general"}</definedName>
    <definedName name="ppppp9">{"via1",#N/A,TRUE,"general";"via2",#N/A,TRUE,"general";"via3",#N/A,TRUE,"general"}</definedName>
    <definedName name="pppppd" localSheetId="1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1">{"via1",#N/A,TRUE,"general";"via2",#N/A,TRUE,"general";"via3",#N/A,TRUE,"general"}</definedName>
    <definedName name="pqroj">{"via1",#N/A,TRUE,"general";"via2",#N/A,TRUE,"general";"via3",#N/A,TRUE,"general"}</definedName>
    <definedName name="PRE">#REF!</definedName>
    <definedName name="Prestaciones">#REF!</definedName>
    <definedName name="presup">#REF!</definedName>
    <definedName name="PRIMER" localSheetId="1">{"via1",#N/A,TRUE,"general";"via2",#N/A,TRUE,"general";"via3",#N/A,TRUE,"general"}</definedName>
    <definedName name="PRIMER">{"via1",#N/A,TRUE,"general";"via2",#N/A,TRUE,"general";"via3",#N/A,TRUE,"general"}</definedName>
    <definedName name="PRIMET" localSheetId="1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rint_Area_MI">#REF!</definedName>
    <definedName name="Print_Titles_MI">#REF!</definedName>
    <definedName name="PrintEnd" hidden="1">#REF!</definedName>
    <definedName name="PrintStart" hidden="1">#REF!</definedName>
    <definedName name="PrOfic">#REF!</definedName>
    <definedName name="PRUEBA">#REF!</definedName>
    <definedName name="prueba1">#REF!</definedName>
    <definedName name="PRUEBA2">#REF!</definedName>
    <definedName name="ptope" localSheetId="1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 localSheetId="1">{"via1",#N/A,TRUE,"general";"via2",#N/A,TRUE,"general";"via3",#N/A,TRUE,"general"}</definedName>
    <definedName name="ptopes">{"via1",#N/A,TRUE,"general";"via2",#N/A,TRUE,"general";"via3",#N/A,TRUE,"general"}</definedName>
    <definedName name="PTTTT" localSheetId="1" hidden="1">{#N/A,#N/A,TRUE,"INGENIERIA";#N/A,#N/A,TRUE,"COMPRAS";#N/A,#N/A,TRUE,"DIRECCION";#N/A,#N/A,TRUE,"RESUMEN"}</definedName>
    <definedName name="PTTTT" hidden="1">{#N/A,#N/A,TRUE,"INGENIERIA";#N/A,#N/A,TRUE,"COMPRAS";#N/A,#N/A,TRUE,"DIRECCION";#N/A,#N/A,TRUE,"RESUMEN"}</definedName>
    <definedName name="q" localSheetId="1">{"via1",#N/A,TRUE,"general";"via2",#N/A,TRUE,"general";"via3",#N/A,TRUE,"general"}</definedName>
    <definedName name="q">{"via1",#N/A,TRUE,"general";"via2",#N/A,TRUE,"general";"via3",#N/A,TRUE,"general"}</definedName>
    <definedName name="q1q1q" localSheetId="1">{"via1",#N/A,TRUE,"general";"via2",#N/A,TRUE,"general";"via3",#N/A,TRUE,"general"}</definedName>
    <definedName name="q1q1q">{"via1",#N/A,TRUE,"general";"via2",#N/A,TRUE,"general";"via3",#N/A,TRUE,"general"}</definedName>
    <definedName name="qaedtguj" localSheetId="1">{"via1",#N/A,TRUE,"general";"via2",#N/A,TRUE,"general";"via3",#N/A,TRUE,"general"}</definedName>
    <definedName name="qaedtguj">{"via1",#N/A,TRUE,"general";"via2",#N/A,TRUE,"general";"via3",#N/A,TRUE,"general"}</definedName>
    <definedName name="QWE" hidden="1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e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s2Unhide" hidden="1">#REF!</definedName>
    <definedName name="rsmt">#REF!</definedName>
    <definedName name="sencount" hidden="1">1</definedName>
    <definedName name="sm">#REF!</definedName>
    <definedName name="SOSO" hidden="1">#REF!</definedName>
    <definedName name="Stub" hidden="1">#REF!</definedName>
    <definedName name="Stub_Header1" hidden="1">#REF!</definedName>
    <definedName name="Stub_Header2" hidden="1">#REF!</definedName>
    <definedName name="Stub_Header3" hidden="1">#REF!</definedName>
    <definedName name="Supervía" localSheetId="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hidden="1">{#N/A,#N/A,TRUE,"0001";#N/A,#N/A,TRUE,"0002";#N/A,#N/A,TRUE,"0003";#N/A,#N/A,TRUE,"0004";#N/A,#N/A,TRUE,"0005";#N/A,#N/A,TRUE,"0006";#N/A,#N/A,TRUE,"0007";#N/A,#N/A,TRUE,"0008";#N/A,#N/A,TRUE,"0009";#N/A,#N/A,TRUE,"0010"}</definedName>
    <definedName name="Taxpb" hidden="1">#REF!</definedName>
    <definedName name="Titlepb" hidden="1">#REF!</definedName>
    <definedName name="TRANSPORI" localSheetId="1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1" hidden="1">{#N/A,#N/A,TRUE,"INGENIERIA";#N/A,#N/A,TRUE,"COMPRAS";#N/A,#N/A,TRUE,"DIRECCION";#N/A,#N/A,TRUE,"RESUMEN"}</definedName>
    <definedName name="TRANSPORTE" hidden="1">{#N/A,#N/A,TRUE,"INGENIERIA";#N/A,#N/A,TRUE,"COMPRAS";#N/A,#N/A,TRUE,"DIRECCION";#N/A,#N/A,TRUE,"RESUMEN"}</definedName>
    <definedName name="Unit" hidden="1">#REF!</definedName>
    <definedName name="usuv">#REF!</definedName>
    <definedName name="uti">#REF!</definedName>
    <definedName name="uuuu" hidden="1">#REF!</definedName>
    <definedName name="via" localSheetId="1" hidden="1">{"via1",#N/A,TRUE,"general";"via2",#N/A,TRUE,"general";"via3",#N/A,TRUE,"general"}</definedName>
    <definedName name="via" hidden="1">{"via1",#N/A,TRUE,"general";"via2",#N/A,TRUE,"general";"via3",#N/A,TRUE,"general"}</definedName>
    <definedName name="via_1" localSheetId="1" hidden="1">{"via1",#N/A,TRUE,"general";"via2",#N/A,TRUE,"general";"via3",#N/A,TRUE,"general"}</definedName>
    <definedName name="via_1" hidden="1">{"via1",#N/A,TRUE,"general";"via2",#N/A,TRUE,"general";"via3",#N/A,TRUE,"general"}</definedName>
    <definedName name="w" hidden="1">#REF!</definedName>
    <definedName name="wqw" hidden="1">#REF!</definedName>
    <definedName name="wrn.ar." localSheetId="1" hidden="1">{#N/A,#N/A,TRUE,"CODIGO DEPENDENCIA"}</definedName>
    <definedName name="wrn.ar." hidden="1">{#N/A,#N/A,TRUE,"CODIGO DEPENDENCIA"}</definedName>
    <definedName name="wrn.Financial._.Statements." localSheetId="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Ull._.Model." localSheetId="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 localSheetId="1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NERAL._1" localSheetId="1" hidden="1">{"TAB1",#N/A,TRUE,"GENERAL";"TAB2",#N/A,TRUE,"GENERAL";"TAB3",#N/A,TRUE,"GENERAL";"TAB4",#N/A,TRUE,"GENERAL";"TAB5",#N/A,TRUE,"GENERAL"}</definedName>
    <definedName name="wrn.GENERAL._1" hidden="1">{"TAB1",#N/A,TRUE,"GENERAL";"TAB2",#N/A,TRUE,"GENERAL";"TAB3",#N/A,TRUE,"GENERAL";"TAB4",#N/A,TRUE,"GENERAL";"TAB5",#N/A,TRUE,"GENERAL"}</definedName>
    <definedName name="wrn.GERENCIA." localSheetId="1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Restructuring._.Summaries." localSheetId="1" hidden="1">{#N/A,#N/A,TRUE,"Transaction Summary";#N/A,#N/A,TRUE,"Restructuring Sensitivities";#N/A,#N/A,TRUE,"DCF";#N/A,#N/A,TRUE,"IRR";#N/A,#N/A,TRUE,"Debt Capacity"}</definedName>
    <definedName name="wrn.Restructuring._.Summaries." hidden="1">{#N/A,#N/A,TRUE,"Transaction Summary";#N/A,#N/A,TRUE,"Restructuring Sensitivities";#N/A,#N/A,TRUE,"DCF";#N/A,#N/A,TRUE,"IRR";#N/A,#N/A,TRUE,"Debt Capacity"}</definedName>
    <definedName name="wrn.Restructuring._.Summaries._1" localSheetId="1" hidden="1">{#N/A,#N/A,TRUE,"Transaction Summary";#N/A,#N/A,TRUE,"Restructuring Sensitivities";#N/A,#N/A,TRUE,"DCF";#N/A,#N/A,TRUE,"IRR";#N/A,#N/A,TRUE,"Debt Capacity"}</definedName>
    <definedName name="wrn.Restructuring._.Summaries._1" hidden="1">{#N/A,#N/A,TRUE,"Transaction Summary";#N/A,#N/A,TRUE,"Restructuring Sensitivities";#N/A,#N/A,TRUE,"DCF";#N/A,#N/A,TRUE,"IRR";#N/A,#N/A,TRUE,"Debt Capacity"}</definedName>
    <definedName name="wrn.resumen." localSheetId="1" hidden="1">{"total",#N/A,FALSE,"TD 0% ";"total",#N/A,FALSE,"TD 12%";"total",#N/A,FALSE,"TD 10%"}</definedName>
    <definedName name="wrn.resumen." hidden="1">{"total",#N/A,FALSE,"TD 0% ";"total",#N/A,FALSE,"TD 12%";"total",#N/A,FALSE,"TD 10%"}</definedName>
    <definedName name="wrn.via." localSheetId="1" hidden="1">{"via1",#N/A,TRUE,"general";"via2",#N/A,TRUE,"general";"via3",#N/A,TRUE,"general"}</definedName>
    <definedName name="wrn.via." hidden="1">{"via1",#N/A,TRUE,"general";"via2",#N/A,TRUE,"general";"via3",#N/A,TRUE,"general"}</definedName>
    <definedName name="wrn.via._1" localSheetId="1" hidden="1">{"via1",#N/A,TRUE,"general";"via2",#N/A,TRUE,"general";"via3",#N/A,TRUE,"general"}</definedName>
    <definedName name="wrn.via._1" hidden="1">{"via1",#N/A,TRUE,"general";"via2",#N/A,TRUE,"general";"via3",#N/A,TRUE,"general"}</definedName>
    <definedName name="XXXXX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X" localSheetId="1" hidden="1">{#N/A,#N/A,TRUE,"INGENIERIA";#N/A,#N/A,TRUE,"COMPRAS";#N/A,#N/A,TRUE,"DIRECCION";#N/A,#N/A,TRUE,"RESUMEN"}</definedName>
    <definedName name="XXXXXX" hidden="1">{#N/A,#N/A,TRUE,"INGENIERIA";#N/A,#N/A,TRUE,"COMPRAS";#N/A,#N/A,TRUE,"DIRECCION";#N/A,#N/A,TRUE,"RESUMEN"}</definedName>
    <definedName name="xyz" hidden="1">#REF!</definedName>
    <definedName name="yyyyyy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4" l="1"/>
  <c r="F33" i="24"/>
  <c r="F43" i="23"/>
  <c r="F32" i="22"/>
  <c r="F13" i="22"/>
  <c r="F12" i="22"/>
  <c r="F29" i="21"/>
  <c r="F26" i="20"/>
  <c r="F26" i="19"/>
  <c r="F25" i="19"/>
  <c r="F26" i="18"/>
  <c r="F30" i="17"/>
  <c r="F45" i="16"/>
  <c r="B25" i="15"/>
  <c r="B11" i="1" l="1"/>
  <c r="A3" i="31" l="1"/>
  <c r="A2" i="34"/>
  <c r="BB8" i="31"/>
  <c r="BB9" i="31"/>
  <c r="BB10" i="31"/>
  <c r="BB11" i="31"/>
  <c r="BB12" i="31"/>
  <c r="BB13" i="31"/>
  <c r="BB14" i="31"/>
  <c r="BB16" i="31"/>
  <c r="BB18" i="31"/>
  <c r="BB19" i="31"/>
  <c r="BB20" i="31"/>
  <c r="BB35" i="31"/>
  <c r="BB36" i="31"/>
  <c r="BB37" i="31"/>
  <c r="BB38" i="31"/>
  <c r="BD46" i="31"/>
  <c r="F10" i="21"/>
  <c r="F37" i="14"/>
  <c r="F38" i="14" s="1"/>
  <c r="E17" i="25"/>
  <c r="E16" i="25"/>
  <c r="H15" i="25"/>
  <c r="B13" i="25"/>
  <c r="B14" i="25" s="1"/>
  <c r="E14" i="25" s="1"/>
  <c r="H11" i="25"/>
  <c r="H10" i="25"/>
  <c r="H8" i="25"/>
  <c r="H4" i="25"/>
  <c r="F32" i="24"/>
  <c r="F31" i="24"/>
  <c r="F34" i="24" s="1"/>
  <c r="A26" i="24"/>
  <c r="B25" i="24"/>
  <c r="A25" i="24"/>
  <c r="A24" i="24"/>
  <c r="F19" i="24"/>
  <c r="F20" i="24" s="1"/>
  <c r="F42" i="23"/>
  <c r="B35" i="23"/>
  <c r="F29" i="23"/>
  <c r="F30" i="23"/>
  <c r="F20" i="4" s="1"/>
  <c r="B24" i="22"/>
  <c r="A24" i="22"/>
  <c r="F18" i="22"/>
  <c r="F19" i="22" s="1"/>
  <c r="J14" i="22"/>
  <c r="F30" i="22"/>
  <c r="F28" i="21"/>
  <c r="B21" i="21"/>
  <c r="A21" i="21"/>
  <c r="A20" i="21"/>
  <c r="F15" i="21"/>
  <c r="F16" i="21" s="1"/>
  <c r="F25" i="20"/>
  <c r="F24" i="20"/>
  <c r="A19" i="20"/>
  <c r="B18" i="20"/>
  <c r="A18" i="20"/>
  <c r="A17" i="20"/>
  <c r="F12" i="20"/>
  <c r="F13" i="20" s="1"/>
  <c r="F14" i="1" s="1"/>
  <c r="F24" i="19"/>
  <c r="F27" i="19" s="1"/>
  <c r="B18" i="19"/>
  <c r="F12" i="19"/>
  <c r="F13" i="19" s="1"/>
  <c r="F13" i="1" s="1"/>
  <c r="C1" i="19"/>
  <c r="B1" i="19"/>
  <c r="F24" i="18"/>
  <c r="F27" i="18" s="1"/>
  <c r="A19" i="18"/>
  <c r="A19" i="19" s="1"/>
  <c r="B18" i="18"/>
  <c r="A18" i="18"/>
  <c r="A18" i="19" s="1"/>
  <c r="A17" i="18"/>
  <c r="A17" i="19" s="1"/>
  <c r="F12" i="18"/>
  <c r="F13" i="18" s="1"/>
  <c r="F12" i="1" s="1"/>
  <c r="B22" i="17"/>
  <c r="B37" i="16"/>
  <c r="L36" i="16"/>
  <c r="L35" i="16"/>
  <c r="L38" i="16" s="1"/>
  <c r="L39" i="16" s="1"/>
  <c r="F25" i="15"/>
  <c r="F26" i="15" s="1"/>
  <c r="B19" i="15"/>
  <c r="J14" i="15"/>
  <c r="G8" i="15"/>
  <c r="J43" i="14"/>
  <c r="B31" i="14"/>
  <c r="F24" i="14"/>
  <c r="F23" i="14"/>
  <c r="F24" i="13"/>
  <c r="F25" i="13" s="1"/>
  <c r="F7" i="13"/>
  <c r="F8" i="13"/>
  <c r="E8" i="4" s="1"/>
  <c r="F18" i="16"/>
  <c r="L39" i="4"/>
  <c r="L40" i="4" s="1"/>
  <c r="B21" i="4"/>
  <c r="B20" i="4"/>
  <c r="D19" i="4"/>
  <c r="B18" i="4"/>
  <c r="D17" i="4"/>
  <c r="B16" i="4"/>
  <c r="B15" i="4"/>
  <c r="B14" i="4"/>
  <c r="B13" i="4"/>
  <c r="B12" i="4"/>
  <c r="B11" i="4"/>
  <c r="B10" i="4"/>
  <c r="B9" i="4"/>
  <c r="B8" i="4"/>
  <c r="D7" i="4"/>
  <c r="B31" i="31"/>
  <c r="B30" i="31"/>
  <c r="B29" i="31"/>
  <c r="B28" i="31"/>
  <c r="B27" i="31"/>
  <c r="B26" i="31"/>
  <c r="B25" i="31"/>
  <c r="B24" i="31"/>
  <c r="B23" i="31"/>
  <c r="B22" i="31"/>
  <c r="B21" i="31"/>
  <c r="O21" i="1"/>
  <c r="B20" i="1"/>
  <c r="A34" i="34" s="1"/>
  <c r="B19" i="1"/>
  <c r="A33" i="34" s="1"/>
  <c r="B17" i="1"/>
  <c r="A32" i="34" s="1"/>
  <c r="B15" i="1"/>
  <c r="A31" i="34" s="1"/>
  <c r="B14" i="1"/>
  <c r="A30" i="34" s="1"/>
  <c r="B13" i="1"/>
  <c r="A29" i="34" s="1"/>
  <c r="B12" i="1"/>
  <c r="A28" i="34" s="1"/>
  <c r="A27" i="34"/>
  <c r="B10" i="1"/>
  <c r="A26" i="34" s="1"/>
  <c r="B9" i="1"/>
  <c r="A25" i="34" s="1"/>
  <c r="B8" i="1"/>
  <c r="A24" i="34" s="1"/>
  <c r="E7" i="1"/>
  <c r="D18" i="1"/>
  <c r="F16" i="23"/>
  <c r="F19" i="1"/>
  <c r="G20" i="1"/>
  <c r="F31" i="16"/>
  <c r="F32" i="16" s="1"/>
  <c r="F28" i="17"/>
  <c r="F31" i="17" s="1"/>
  <c r="F44" i="16"/>
  <c r="F43" i="16"/>
  <c r="F29" i="17"/>
  <c r="F25" i="18"/>
  <c r="F27" i="21"/>
  <c r="F30" i="21" s="1"/>
  <c r="F20" i="1" l="1"/>
  <c r="F21" i="4"/>
  <c r="G7" i="1"/>
  <c r="G8" i="4"/>
  <c r="F19" i="4"/>
  <c r="F46" i="16"/>
  <c r="F27" i="20"/>
  <c r="G14" i="1" s="1"/>
  <c r="H5" i="25"/>
  <c r="F33" i="22"/>
  <c r="F11" i="4"/>
  <c r="F10" i="1"/>
  <c r="F18" i="1"/>
  <c r="F41" i="23"/>
  <c r="F17" i="1"/>
  <c r="F16" i="1" s="1"/>
  <c r="F18" i="4"/>
  <c r="F17" i="4" s="1"/>
  <c r="F31" i="22"/>
  <c r="F16" i="4"/>
  <c r="F15" i="1"/>
  <c r="G13" i="4"/>
  <c r="G12" i="1"/>
  <c r="G13" i="1"/>
  <c r="G14" i="4"/>
  <c r="G11" i="4"/>
  <c r="G10" i="1"/>
  <c r="G16" i="4"/>
  <c r="G15" i="1"/>
  <c r="G11" i="1"/>
  <c r="G12" i="4"/>
  <c r="G21" i="4"/>
  <c r="G10" i="4"/>
  <c r="G9" i="1"/>
  <c r="F7" i="19"/>
  <c r="F8" i="19" s="1"/>
  <c r="E13" i="1" s="1"/>
  <c r="F12" i="23"/>
  <c r="F8" i="23"/>
  <c r="F12" i="13"/>
  <c r="F13" i="13" s="1"/>
  <c r="F8" i="4" s="1"/>
  <c r="F7" i="17"/>
  <c r="F8" i="24"/>
  <c r="F7" i="20"/>
  <c r="F8" i="20" s="1"/>
  <c r="E15" i="4" s="1"/>
  <c r="F15" i="23"/>
  <c r="F24" i="16"/>
  <c r="F13" i="23"/>
  <c r="F9" i="22"/>
  <c r="F11" i="17"/>
  <c r="F11" i="24"/>
  <c r="F13" i="14"/>
  <c r="F16" i="14"/>
  <c r="F7" i="16"/>
  <c r="F14" i="23"/>
  <c r="F12" i="24"/>
  <c r="F18" i="23"/>
  <c r="F20" i="23"/>
  <c r="F7" i="22"/>
  <c r="F17" i="23"/>
  <c r="F17" i="14"/>
  <c r="F10" i="14"/>
  <c r="F10" i="17"/>
  <c r="F9" i="21"/>
  <c r="F8" i="21"/>
  <c r="F23" i="16"/>
  <c r="F7" i="15"/>
  <c r="F9" i="15" s="1"/>
  <c r="J8" i="15" s="1"/>
  <c r="F20" i="16"/>
  <c r="F22" i="23"/>
  <c r="F25" i="16"/>
  <c r="F7" i="18"/>
  <c r="F8" i="18" s="1"/>
  <c r="E13" i="4" s="1"/>
  <c r="F21" i="16"/>
  <c r="F8" i="17"/>
  <c r="F10" i="23"/>
  <c r="F7" i="24"/>
  <c r="F23" i="23"/>
  <c r="F11" i="22"/>
  <c r="F10" i="24"/>
  <c r="F24" i="23"/>
  <c r="F11" i="23"/>
  <c r="F8" i="14"/>
  <c r="F9" i="17"/>
  <c r="D16" i="1"/>
  <c r="F9" i="24"/>
  <c r="F9" i="23"/>
  <c r="F19" i="16"/>
  <c r="F26" i="16"/>
  <c r="F9" i="14"/>
  <c r="F10" i="22"/>
  <c r="F8" i="16"/>
  <c r="F12" i="16"/>
  <c r="F16" i="16"/>
  <c r="F8" i="22"/>
  <c r="F19" i="23"/>
  <c r="F15" i="14"/>
  <c r="F15" i="16"/>
  <c r="F11" i="16"/>
  <c r="F13" i="16"/>
  <c r="F14" i="16"/>
  <c r="F17" i="16"/>
  <c r="F10" i="16"/>
  <c r="F9" i="16"/>
  <c r="F21" i="23"/>
  <c r="F19" i="18"/>
  <c r="F19" i="13"/>
  <c r="F19" i="19"/>
  <c r="G8" i="1"/>
  <c r="G9" i="4"/>
  <c r="D7" i="1"/>
  <c r="D8" i="1" s="1"/>
  <c r="D9" i="1" s="1"/>
  <c r="D10" i="1" s="1"/>
  <c r="D11" i="1" s="1"/>
  <c r="D12" i="1" s="1"/>
  <c r="D13" i="1" s="1"/>
  <c r="D17" i="1"/>
  <c r="D19" i="1"/>
  <c r="D20" i="1"/>
  <c r="G15" i="4" l="1"/>
  <c r="F14" i="22"/>
  <c r="G18" i="4"/>
  <c r="G17" i="4" s="1"/>
  <c r="F44" i="23"/>
  <c r="G19" i="1" s="1"/>
  <c r="G18" i="1" s="1"/>
  <c r="F12" i="17"/>
  <c r="F15" i="24"/>
  <c r="E20" i="1" s="1"/>
  <c r="G20" i="4"/>
  <c r="G19" i="4" s="1"/>
  <c r="G17" i="1"/>
  <c r="G16" i="1" s="1"/>
  <c r="G6" i="1"/>
  <c r="E14" i="4"/>
  <c r="F7" i="1"/>
  <c r="E10" i="4"/>
  <c r="G7" i="4"/>
  <c r="E14" i="1"/>
  <c r="F22" i="16"/>
  <c r="F27" i="16" s="1"/>
  <c r="F7" i="23"/>
  <c r="F25" i="23" s="1"/>
  <c r="E20" i="4" s="1"/>
  <c r="E9" i="1"/>
  <c r="E18" i="4"/>
  <c r="E17" i="4" s="1"/>
  <c r="F7" i="21"/>
  <c r="F11" i="21" s="1"/>
  <c r="E15" i="1" s="1"/>
  <c r="E12" i="1"/>
  <c r="E34" i="31"/>
  <c r="R34" i="31" s="1"/>
  <c r="S34" i="31" s="1"/>
  <c r="T34" i="31" s="1"/>
  <c r="U34" i="31" s="1"/>
  <c r="V34" i="31" s="1"/>
  <c r="W34" i="31" s="1"/>
  <c r="X34" i="31" s="1"/>
  <c r="Y34" i="31" s="1"/>
  <c r="Z34" i="31" s="1"/>
  <c r="AA34" i="31" s="1"/>
  <c r="AB34" i="31" s="1"/>
  <c r="AC34" i="31" s="1"/>
  <c r="AD34" i="31" s="1"/>
  <c r="AE34" i="31" s="1"/>
  <c r="AF34" i="31" s="1"/>
  <c r="AG34" i="31" s="1"/>
  <c r="AH34" i="31" s="1"/>
  <c r="AI34" i="31" s="1"/>
  <c r="AJ34" i="31" s="1"/>
  <c r="AK34" i="31" s="1"/>
  <c r="AL34" i="31" s="1"/>
  <c r="AM34" i="31" s="1"/>
  <c r="AN34" i="31" s="1"/>
  <c r="AO34" i="31" s="1"/>
  <c r="AP34" i="31" s="1"/>
  <c r="AQ34" i="31" s="1"/>
  <c r="AR34" i="31" s="1"/>
  <c r="AS34" i="31" s="1"/>
  <c r="E12" i="4"/>
  <c r="E11" i="1"/>
  <c r="F14" i="14"/>
  <c r="F22" i="21"/>
  <c r="F36" i="23"/>
  <c r="F26" i="24"/>
  <c r="D32" i="14"/>
  <c r="F32" i="14" s="1"/>
  <c r="F20" i="15"/>
  <c r="F38" i="16"/>
  <c r="F19" i="20"/>
  <c r="F23" i="17"/>
  <c r="F25" i="22"/>
  <c r="D14" i="1"/>
  <c r="D15" i="1" s="1"/>
  <c r="G21" i="1" l="1"/>
  <c r="E21" i="4"/>
  <c r="G22" i="4"/>
  <c r="E17" i="31"/>
  <c r="Q17" i="31" s="1"/>
  <c r="BB17" i="31" s="1"/>
  <c r="E16" i="4"/>
  <c r="E17" i="1"/>
  <c r="E16" i="1" s="1"/>
  <c r="E19" i="1"/>
  <c r="E18" i="1" s="1"/>
  <c r="F18" i="14"/>
  <c r="E11" i="4"/>
  <c r="E10" i="1"/>
  <c r="E19" i="4"/>
  <c r="F17" i="13"/>
  <c r="F17" i="19"/>
  <c r="F17" i="18"/>
  <c r="F18" i="13"/>
  <c r="F18" i="18"/>
  <c r="F18" i="19"/>
  <c r="E33" i="31"/>
  <c r="N33" i="31" s="1"/>
  <c r="BB34" i="31"/>
  <c r="F20" i="18" l="1"/>
  <c r="H13" i="4" s="1"/>
  <c r="E9" i="4"/>
  <c r="E7" i="4" s="1"/>
  <c r="E22" i="4" s="1"/>
  <c r="E23" i="4" s="1"/>
  <c r="E8" i="1"/>
  <c r="E6" i="1" s="1"/>
  <c r="E21" i="1" s="1"/>
  <c r="F18" i="20"/>
  <c r="F24" i="22"/>
  <c r="F21" i="21"/>
  <c r="F19" i="15"/>
  <c r="F22" i="17"/>
  <c r="F35" i="23"/>
  <c r="F25" i="24"/>
  <c r="F37" i="16"/>
  <c r="D31" i="14"/>
  <c r="F31" i="14" s="1"/>
  <c r="H12" i="1"/>
  <c r="F13" i="4"/>
  <c r="F20" i="19"/>
  <c r="F28" i="19" s="1"/>
  <c r="F20" i="13"/>
  <c r="F24" i="24"/>
  <c r="F18" i="15"/>
  <c r="F21" i="15" s="1"/>
  <c r="F17" i="20"/>
  <c r="F23" i="22"/>
  <c r="F21" i="17"/>
  <c r="F24" i="17" s="1"/>
  <c r="D30" i="14"/>
  <c r="F30" i="14" s="1"/>
  <c r="F36" i="16"/>
  <c r="F34" i="23"/>
  <c r="F20" i="21"/>
  <c r="O33" i="31"/>
  <c r="F28" i="18" l="1"/>
  <c r="F4" i="18" s="1"/>
  <c r="F33" i="14"/>
  <c r="F20" i="20"/>
  <c r="F15" i="4" s="1"/>
  <c r="I13" i="4"/>
  <c r="J13" i="4" s="1"/>
  <c r="F26" i="22"/>
  <c r="H18" i="4" s="1"/>
  <c r="F27" i="24"/>
  <c r="H21" i="4" s="1"/>
  <c r="I21" i="4" s="1"/>
  <c r="J21" i="4" s="1"/>
  <c r="F23" i="21"/>
  <c r="F37" i="23"/>
  <c r="H20" i="4" s="1"/>
  <c r="E32" i="31"/>
  <c r="N32" i="31" s="1"/>
  <c r="O32" i="31" s="1"/>
  <c r="P32" i="31" s="1"/>
  <c r="Q32" i="31" s="1"/>
  <c r="R32" i="31" s="1"/>
  <c r="S32" i="31" s="1"/>
  <c r="T32" i="31" s="1"/>
  <c r="U32" i="31" s="1"/>
  <c r="F31" i="21"/>
  <c r="F4" i="21" s="1"/>
  <c r="H16" i="4"/>
  <c r="I16" i="4" s="1"/>
  <c r="J16" i="4" s="1"/>
  <c r="H15" i="1"/>
  <c r="I15" i="1" s="1"/>
  <c r="H12" i="4"/>
  <c r="F16" i="17"/>
  <c r="F17" i="17" s="1"/>
  <c r="H11" i="1"/>
  <c r="H20" i="1"/>
  <c r="I20" i="1" s="1"/>
  <c r="F45" i="23"/>
  <c r="F4" i="23" s="1"/>
  <c r="F34" i="22"/>
  <c r="F4" i="22" s="1"/>
  <c r="F26" i="13"/>
  <c r="F4" i="13" s="1"/>
  <c r="H8" i="4"/>
  <c r="I8" i="4" s="1"/>
  <c r="H7" i="1"/>
  <c r="F39" i="16"/>
  <c r="H14" i="1"/>
  <c r="F28" i="20"/>
  <c r="H15" i="4"/>
  <c r="F14" i="4"/>
  <c r="F4" i="19"/>
  <c r="H14" i="4"/>
  <c r="H13" i="1"/>
  <c r="I12" i="1"/>
  <c r="E25" i="31"/>
  <c r="Z25" i="31" s="1"/>
  <c r="AA25" i="31" s="1"/>
  <c r="AB25" i="31" s="1"/>
  <c r="AC25" i="31" s="1"/>
  <c r="AD25" i="31" s="1"/>
  <c r="AE25" i="31" s="1"/>
  <c r="AF25" i="31" s="1"/>
  <c r="AG25" i="31" s="1"/>
  <c r="AH25" i="31" s="1"/>
  <c r="AI25" i="31" s="1"/>
  <c r="AJ25" i="31" s="1"/>
  <c r="AK25" i="31" s="1"/>
  <c r="AL25" i="31" s="1"/>
  <c r="AM25" i="31" s="1"/>
  <c r="AN25" i="31" s="1"/>
  <c r="AO25" i="31" s="1"/>
  <c r="AP25" i="31" s="1"/>
  <c r="AQ25" i="31" s="1"/>
  <c r="AR25" i="31" s="1"/>
  <c r="AS25" i="31" s="1"/>
  <c r="H9" i="4"/>
  <c r="H8" i="1"/>
  <c r="F22" i="14"/>
  <c r="F26" i="14" s="1"/>
  <c r="H10" i="4"/>
  <c r="F13" i="15"/>
  <c r="F14" i="15" s="1"/>
  <c r="H9" i="1"/>
  <c r="P33" i="31"/>
  <c r="H19" i="1" l="1"/>
  <c r="F35" i="24"/>
  <c r="F4" i="24" s="1"/>
  <c r="H17" i="1"/>
  <c r="I15" i="4"/>
  <c r="J15" i="4" s="1"/>
  <c r="I14" i="4"/>
  <c r="J14" i="4" s="1"/>
  <c r="F39" i="14"/>
  <c r="F4" i="14" s="1"/>
  <c r="F9" i="4"/>
  <c r="F8" i="1"/>
  <c r="E27" i="31"/>
  <c r="Z27" i="31" s="1"/>
  <c r="AA27" i="31" s="1"/>
  <c r="AB27" i="31" s="1"/>
  <c r="AC27" i="31" s="1"/>
  <c r="AD27" i="31" s="1"/>
  <c r="AE27" i="31" s="1"/>
  <c r="AF27" i="31" s="1"/>
  <c r="AG27" i="31" s="1"/>
  <c r="AH27" i="31" s="1"/>
  <c r="AI27" i="31" s="1"/>
  <c r="AJ27" i="31" s="1"/>
  <c r="AK27" i="31" s="1"/>
  <c r="AL27" i="31" s="1"/>
  <c r="AM27" i="31" s="1"/>
  <c r="AN27" i="31" s="1"/>
  <c r="AO27" i="31" s="1"/>
  <c r="AP27" i="31" s="1"/>
  <c r="AQ27" i="31" s="1"/>
  <c r="AR27" i="31" s="1"/>
  <c r="AS27" i="31" s="1"/>
  <c r="I14" i="1"/>
  <c r="H19" i="4"/>
  <c r="I20" i="4"/>
  <c r="G48" i="1"/>
  <c r="H48" i="1"/>
  <c r="N20" i="1"/>
  <c r="J20" i="1"/>
  <c r="E31" i="31" s="1"/>
  <c r="Z31" i="31" s="1"/>
  <c r="AA31" i="31" s="1"/>
  <c r="AB31" i="31" s="1"/>
  <c r="AC31" i="31" s="1"/>
  <c r="AD31" i="31" s="1"/>
  <c r="AE31" i="31" s="1"/>
  <c r="AF31" i="31" s="1"/>
  <c r="AG31" i="31" s="1"/>
  <c r="AH31" i="31" s="1"/>
  <c r="AI31" i="31" s="1"/>
  <c r="AJ31" i="31" s="1"/>
  <c r="AK31" i="31" s="1"/>
  <c r="AL31" i="31" s="1"/>
  <c r="AM31" i="31" s="1"/>
  <c r="AN31" i="31" s="1"/>
  <c r="AO31" i="31" s="1"/>
  <c r="AP31" i="31" s="1"/>
  <c r="AQ31" i="31" s="1"/>
  <c r="AR31" i="31" s="1"/>
  <c r="AS31" i="31" s="1"/>
  <c r="I13" i="1"/>
  <c r="E26" i="31"/>
  <c r="Z26" i="31" s="1"/>
  <c r="AA26" i="31" s="1"/>
  <c r="AB26" i="31" s="1"/>
  <c r="AC26" i="31" s="1"/>
  <c r="AD26" i="31" s="1"/>
  <c r="AE26" i="31" s="1"/>
  <c r="AF26" i="31" s="1"/>
  <c r="AG26" i="31" s="1"/>
  <c r="AH26" i="31" s="1"/>
  <c r="AI26" i="31" s="1"/>
  <c r="AJ26" i="31" s="1"/>
  <c r="AK26" i="31" s="1"/>
  <c r="AL26" i="31" s="1"/>
  <c r="AM26" i="31" s="1"/>
  <c r="AN26" i="31" s="1"/>
  <c r="AO26" i="31" s="1"/>
  <c r="AP26" i="31" s="1"/>
  <c r="AQ26" i="31" s="1"/>
  <c r="AR26" i="31" s="1"/>
  <c r="AS26" i="31" s="1"/>
  <c r="H10" i="1"/>
  <c r="I10" i="1" s="1"/>
  <c r="F47" i="16"/>
  <c r="F4" i="16" s="1"/>
  <c r="H11" i="4"/>
  <c r="I11" i="4" s="1"/>
  <c r="J11" i="4" s="1"/>
  <c r="H16" i="1"/>
  <c r="I17" i="1"/>
  <c r="H43" i="1"/>
  <c r="N15" i="1"/>
  <c r="G43" i="1"/>
  <c r="J15" i="1"/>
  <c r="E28" i="31" s="1"/>
  <c r="R28" i="31" s="1"/>
  <c r="S28" i="31" s="1"/>
  <c r="T28" i="31" s="1"/>
  <c r="U28" i="31" s="1"/>
  <c r="V28" i="31" s="1"/>
  <c r="W28" i="31" s="1"/>
  <c r="X28" i="31" s="1"/>
  <c r="Y28" i="31" s="1"/>
  <c r="Z28" i="31" s="1"/>
  <c r="AA28" i="31" s="1"/>
  <c r="AB28" i="31" s="1"/>
  <c r="AC28" i="31" s="1"/>
  <c r="F10" i="4"/>
  <c r="I10" i="4" s="1"/>
  <c r="J10" i="4" s="1"/>
  <c r="F9" i="1"/>
  <c r="I9" i="1" s="1"/>
  <c r="F27" i="15"/>
  <c r="I7" i="1"/>
  <c r="I19" i="1"/>
  <c r="H18" i="1"/>
  <c r="J12" i="1"/>
  <c r="H40" i="1"/>
  <c r="N12" i="1"/>
  <c r="G40" i="1"/>
  <c r="J8" i="4"/>
  <c r="I18" i="4"/>
  <c r="H17" i="4"/>
  <c r="F32" i="17"/>
  <c r="F4" i="17" s="1"/>
  <c r="F12" i="4"/>
  <c r="I12" i="4" s="1"/>
  <c r="J12" i="4" s="1"/>
  <c r="F11" i="1"/>
  <c r="I11" i="1" s="1"/>
  <c r="Q33" i="31"/>
  <c r="R33" i="31" s="1"/>
  <c r="S33" i="31" s="1"/>
  <c r="T33" i="31" s="1"/>
  <c r="U33" i="31" s="1"/>
  <c r="AD33" i="31" s="1"/>
  <c r="AE33" i="31" s="1"/>
  <c r="AF33" i="31" s="1"/>
  <c r="AG33" i="31" s="1"/>
  <c r="AH33" i="31" s="1"/>
  <c r="AI33" i="31" s="1"/>
  <c r="AJ33" i="31" s="1"/>
  <c r="AK33" i="31" s="1"/>
  <c r="AL33" i="31" s="1"/>
  <c r="AM33" i="31" s="1"/>
  <c r="AN33" i="31" s="1"/>
  <c r="AO33" i="31" s="1"/>
  <c r="AP33" i="31" s="1"/>
  <c r="AQ33" i="31" s="1"/>
  <c r="AR33" i="31" s="1"/>
  <c r="AS33" i="31" s="1"/>
  <c r="AT33" i="31" s="1"/>
  <c r="AU33" i="31" s="1"/>
  <c r="AV33" i="31" s="1"/>
  <c r="AW33" i="31" s="1"/>
  <c r="V32" i="31"/>
  <c r="H7" i="4" l="1"/>
  <c r="H22" i="4" s="1"/>
  <c r="H24" i="4" s="1"/>
  <c r="G39" i="1"/>
  <c r="H39" i="1"/>
  <c r="N11" i="1"/>
  <c r="J11" i="1"/>
  <c r="J18" i="4"/>
  <c r="J17" i="4" s="1"/>
  <c r="I17" i="4"/>
  <c r="H6" i="1"/>
  <c r="H21" i="1" s="1"/>
  <c r="G37" i="1"/>
  <c r="N9" i="1"/>
  <c r="H37" i="1"/>
  <c r="J9" i="1"/>
  <c r="E22" i="31" s="1"/>
  <c r="V22" i="31" s="1"/>
  <c r="W22" i="31" s="1"/>
  <c r="X22" i="31" s="1"/>
  <c r="Y22" i="31" s="1"/>
  <c r="Z22" i="31" s="1"/>
  <c r="AA22" i="31" s="1"/>
  <c r="AB22" i="31" s="1"/>
  <c r="AC22" i="31" s="1"/>
  <c r="AD22" i="31" s="1"/>
  <c r="AE22" i="31" s="1"/>
  <c r="AF22" i="31" s="1"/>
  <c r="AG22" i="31" s="1"/>
  <c r="N13" i="1"/>
  <c r="H41" i="1"/>
  <c r="G41" i="1"/>
  <c r="J13" i="1"/>
  <c r="E24" i="31"/>
  <c r="Z24" i="31" s="1"/>
  <c r="AA24" i="31" s="1"/>
  <c r="AB24" i="31" s="1"/>
  <c r="AC24" i="31" s="1"/>
  <c r="AD24" i="31" s="1"/>
  <c r="AE24" i="31" s="1"/>
  <c r="AF24" i="31" s="1"/>
  <c r="AG24" i="31" s="1"/>
  <c r="AH24" i="31" s="1"/>
  <c r="AI24" i="31" s="1"/>
  <c r="AJ24" i="31" s="1"/>
  <c r="AK24" i="31" s="1"/>
  <c r="AL24" i="31" s="1"/>
  <c r="AM24" i="31" s="1"/>
  <c r="AN24" i="31" s="1"/>
  <c r="AO24" i="31" s="1"/>
  <c r="AP24" i="31" s="1"/>
  <c r="AQ24" i="31" s="1"/>
  <c r="AR24" i="31" s="1"/>
  <c r="AS24" i="31" s="1"/>
  <c r="N7" i="1"/>
  <c r="J7" i="1"/>
  <c r="J20" i="4"/>
  <c r="J19" i="4" s="1"/>
  <c r="I19" i="4"/>
  <c r="F6" i="1"/>
  <c r="F21" i="1" s="1"/>
  <c r="I8" i="1"/>
  <c r="I6" i="1" s="1"/>
  <c r="I16" i="1"/>
  <c r="N16" i="1" s="1"/>
  <c r="J17" i="1"/>
  <c r="N17" i="1"/>
  <c r="H45" i="1"/>
  <c r="G45" i="1"/>
  <c r="G38" i="1"/>
  <c r="J10" i="1"/>
  <c r="E23" i="31" s="1"/>
  <c r="Z23" i="31" s="1"/>
  <c r="AA23" i="31" s="1"/>
  <c r="AB23" i="31" s="1"/>
  <c r="AC23" i="31" s="1"/>
  <c r="AD23" i="31" s="1"/>
  <c r="AE23" i="31" s="1"/>
  <c r="AF23" i="31" s="1"/>
  <c r="AG23" i="31" s="1"/>
  <c r="AH23" i="31" s="1"/>
  <c r="AI23" i="31" s="1"/>
  <c r="AJ23" i="31" s="1"/>
  <c r="AK23" i="31" s="1"/>
  <c r="AL23" i="31" s="1"/>
  <c r="AM23" i="31" s="1"/>
  <c r="AN23" i="31" s="1"/>
  <c r="AO23" i="31" s="1"/>
  <c r="AP23" i="31" s="1"/>
  <c r="AQ23" i="31" s="1"/>
  <c r="AR23" i="31" s="1"/>
  <c r="AS23" i="31" s="1"/>
  <c r="H38" i="1"/>
  <c r="N10" i="1"/>
  <c r="F7" i="4"/>
  <c r="F22" i="4" s="1"/>
  <c r="I9" i="4"/>
  <c r="N19" i="1"/>
  <c r="H47" i="1"/>
  <c r="G47" i="1"/>
  <c r="I18" i="1"/>
  <c r="N18" i="1" s="1"/>
  <c r="J19" i="1"/>
  <c r="J11" i="15"/>
  <c r="F4" i="15"/>
  <c r="F41" i="14"/>
  <c r="N14" i="1"/>
  <c r="H42" i="1"/>
  <c r="G42" i="1"/>
  <c r="J14" i="1"/>
  <c r="W32" i="31"/>
  <c r="I25" i="4" l="1"/>
  <c r="J25" i="4" s="1"/>
  <c r="J35" i="4" s="1"/>
  <c r="I21" i="1"/>
  <c r="I22" i="1" s="1"/>
  <c r="E30" i="31"/>
  <c r="Z30" i="31" s="1"/>
  <c r="AA30" i="31" s="1"/>
  <c r="AB30" i="31" s="1"/>
  <c r="AC30" i="31" s="1"/>
  <c r="AD30" i="31" s="1"/>
  <c r="AE30" i="31" s="1"/>
  <c r="AF30" i="31" s="1"/>
  <c r="AG30" i="31" s="1"/>
  <c r="AH30" i="31" s="1"/>
  <c r="AI30" i="31" s="1"/>
  <c r="AJ30" i="31" s="1"/>
  <c r="AK30" i="31" s="1"/>
  <c r="AL30" i="31" s="1"/>
  <c r="AM30" i="31" s="1"/>
  <c r="AN30" i="31" s="1"/>
  <c r="AO30" i="31" s="1"/>
  <c r="AP30" i="31" s="1"/>
  <c r="AQ30" i="31" s="1"/>
  <c r="AR30" i="31" s="1"/>
  <c r="AS30" i="31" s="1"/>
  <c r="J18" i="1"/>
  <c r="J9" i="4"/>
  <c r="J7" i="4" s="1"/>
  <c r="I7" i="4"/>
  <c r="I22" i="4" s="1"/>
  <c r="J22" i="4" s="1"/>
  <c r="E15" i="31"/>
  <c r="N15" i="31" s="1"/>
  <c r="E29" i="31"/>
  <c r="Z29" i="31" s="1"/>
  <c r="AA29" i="31" s="1"/>
  <c r="AB29" i="31" s="1"/>
  <c r="AC29" i="31" s="1"/>
  <c r="AD29" i="31" s="1"/>
  <c r="AE29" i="31" s="1"/>
  <c r="AF29" i="31" s="1"/>
  <c r="AG29" i="31" s="1"/>
  <c r="AH29" i="31" s="1"/>
  <c r="AI29" i="31" s="1"/>
  <c r="AJ29" i="31" s="1"/>
  <c r="AK29" i="31" s="1"/>
  <c r="AL29" i="31" s="1"/>
  <c r="AM29" i="31" s="1"/>
  <c r="AN29" i="31" s="1"/>
  <c r="AO29" i="31" s="1"/>
  <c r="AP29" i="31" s="1"/>
  <c r="AQ29" i="31" s="1"/>
  <c r="AR29" i="31" s="1"/>
  <c r="AS29" i="31" s="1"/>
  <c r="J16" i="1"/>
  <c r="J8" i="1"/>
  <c r="E21" i="31" s="1"/>
  <c r="N8" i="1"/>
  <c r="X32" i="31"/>
  <c r="BB28" i="31"/>
  <c r="J28" i="4" l="1"/>
  <c r="J27" i="4"/>
  <c r="J30" i="4"/>
  <c r="J34" i="4"/>
  <c r="J29" i="4"/>
  <c r="R21" i="31"/>
  <c r="S21" i="31" s="1"/>
  <c r="T21" i="31" s="1"/>
  <c r="U21" i="31" s="1"/>
  <c r="V21" i="31" s="1"/>
  <c r="W21" i="31" s="1"/>
  <c r="X21" i="31" s="1"/>
  <c r="Y21" i="31" s="1"/>
  <c r="Z21" i="31" s="1"/>
  <c r="AA21" i="31" s="1"/>
  <c r="AB21" i="31" s="1"/>
  <c r="AC21" i="31" s="1"/>
  <c r="BB24" i="31"/>
  <c r="BB25" i="31"/>
  <c r="J6" i="1"/>
  <c r="J21" i="1" s="1"/>
  <c r="O15" i="31"/>
  <c r="N40" i="31"/>
  <c r="BB22" i="31"/>
  <c r="Y32" i="31"/>
  <c r="J31" i="4" l="1"/>
  <c r="J33" i="4" s="1"/>
  <c r="X40" i="31"/>
  <c r="W40" i="31"/>
  <c r="BB21" i="31"/>
  <c r="J22" i="1"/>
  <c r="J25" i="1" s="1"/>
  <c r="BB26" i="31"/>
  <c r="BB27" i="31"/>
  <c r="P15" i="31"/>
  <c r="O40" i="31"/>
  <c r="BB31" i="31"/>
  <c r="Y40" i="31"/>
  <c r="Z32" i="31"/>
  <c r="J37" i="4" l="1"/>
  <c r="J38" i="4" s="1"/>
  <c r="K22" i="1"/>
  <c r="P22" i="1"/>
  <c r="J23" i="1"/>
  <c r="J24" i="1"/>
  <c r="BB23" i="31"/>
  <c r="J26" i="1"/>
  <c r="Q15" i="31"/>
  <c r="P40" i="31"/>
  <c r="BB33" i="31"/>
  <c r="AA32" i="31"/>
  <c r="Z40" i="31"/>
  <c r="P21" i="1" l="1"/>
  <c r="J27" i="1"/>
  <c r="J28" i="1" s="1"/>
  <c r="P27" i="1"/>
  <c r="R15" i="31"/>
  <c r="Q40" i="31"/>
  <c r="AB32" i="31"/>
  <c r="AA40" i="31"/>
  <c r="BB30" i="31"/>
  <c r="O27" i="1" l="1"/>
  <c r="S11" i="1" s="1"/>
  <c r="S15" i="31"/>
  <c r="R40" i="31"/>
  <c r="AC32" i="31"/>
  <c r="AB40" i="31"/>
  <c r="S13" i="1" l="1"/>
  <c r="S17" i="1"/>
  <c r="S15" i="1"/>
  <c r="S14" i="1"/>
  <c r="S9" i="1"/>
  <c r="R17" i="1"/>
  <c r="R7" i="1"/>
  <c r="R20" i="1"/>
  <c r="R11" i="1"/>
  <c r="R12" i="1"/>
  <c r="R10" i="1"/>
  <c r="S10" i="1"/>
  <c r="S20" i="1"/>
  <c r="S8" i="1"/>
  <c r="S12" i="1"/>
  <c r="R13" i="1"/>
  <c r="R19" i="1"/>
  <c r="S7" i="1"/>
  <c r="S19" i="1"/>
  <c r="R14" i="1"/>
  <c r="R15" i="1"/>
  <c r="R8" i="1"/>
  <c r="R9" i="1"/>
  <c r="BB43" i="31"/>
  <c r="J37" i="1"/>
  <c r="T15" i="31"/>
  <c r="S40" i="31"/>
  <c r="AD32" i="31"/>
  <c r="AC40" i="31"/>
  <c r="R22" i="1" l="1"/>
  <c r="R23" i="1" s="1"/>
  <c r="U15" i="31"/>
  <c r="T40" i="31"/>
  <c r="AE32" i="31"/>
  <c r="AD40" i="31"/>
  <c r="V15" i="31" l="1"/>
  <c r="U40" i="31"/>
  <c r="AF32" i="31"/>
  <c r="AE40" i="31"/>
  <c r="BB15" i="31" l="1"/>
  <c r="V40" i="31"/>
  <c r="AG32" i="31"/>
  <c r="AF40" i="31"/>
  <c r="AH32" i="31" l="1"/>
  <c r="AG40" i="31"/>
  <c r="BB29" i="31"/>
  <c r="AI32" i="31" l="1"/>
  <c r="AH40" i="31"/>
  <c r="AI40" i="31" l="1"/>
  <c r="AJ32" i="31"/>
  <c r="AK32" i="31" l="1"/>
  <c r="AJ40" i="31"/>
  <c r="AL32" i="31" l="1"/>
  <c r="AK40" i="31"/>
  <c r="AM32" i="31" l="1"/>
  <c r="AL40" i="31"/>
  <c r="AM40" i="31" l="1"/>
  <c r="AN32" i="31"/>
  <c r="AO32" i="31" l="1"/>
  <c r="AN40" i="31"/>
  <c r="AO40" i="31" l="1"/>
  <c r="AP32" i="31"/>
  <c r="AQ32" i="31" l="1"/>
  <c r="AP40" i="31"/>
  <c r="AQ40" i="31" l="1"/>
  <c r="AR32" i="31"/>
  <c r="AS32" i="31" l="1"/>
  <c r="AR40" i="31"/>
  <c r="AT32" i="31" l="1"/>
  <c r="AS40" i="31"/>
  <c r="AT40" i="31" l="1"/>
  <c r="AU32" i="31"/>
  <c r="AV32" i="31" l="1"/>
  <c r="AU40" i="31"/>
  <c r="AV40" i="31" l="1"/>
  <c r="AW32" i="31"/>
  <c r="AW40" i="31" l="1"/>
  <c r="AX32" i="31"/>
  <c r="AY32" i="31" l="1"/>
  <c r="AX40" i="31"/>
  <c r="AZ32" i="31" l="1"/>
  <c r="AY40" i="31"/>
  <c r="AZ40" i="31" l="1"/>
  <c r="BA32" i="31"/>
  <c r="BA40" i="31" l="1"/>
  <c r="BB32" i="31" l="1"/>
  <c r="BB40" i="31" s="1"/>
  <c r="AA41" i="31" l="1"/>
  <c r="Y41" i="31"/>
  <c r="AN41" i="31"/>
  <c r="AI41" i="31"/>
  <c r="AC41" i="31"/>
  <c r="AX41" i="31"/>
  <c r="AH41" i="31"/>
  <c r="AZ41" i="31"/>
  <c r="R41" i="31"/>
  <c r="N41" i="31"/>
  <c r="O41" i="31"/>
  <c r="AM41" i="31"/>
  <c r="BB44" i="31"/>
  <c r="AW41" i="31"/>
  <c r="X41" i="31"/>
  <c r="AD41" i="31"/>
  <c r="S41" i="31"/>
  <c r="AP41" i="31"/>
  <c r="V41" i="31"/>
  <c r="AG41" i="31"/>
  <c r="AU41" i="31"/>
  <c r="AQ41" i="31"/>
  <c r="AK41" i="31"/>
  <c r="BA41" i="31"/>
  <c r="Q41" i="31"/>
  <c r="AO41" i="31"/>
  <c r="U41" i="31"/>
  <c r="T41" i="31"/>
  <c r="W41" i="31"/>
  <c r="AL41" i="31"/>
  <c r="AV41" i="31"/>
  <c r="Z41" i="31"/>
  <c r="AR41" i="31"/>
  <c r="AE41" i="31"/>
  <c r="AJ41" i="31"/>
  <c r="AT41" i="31"/>
  <c r="P41" i="31"/>
  <c r="AF41" i="31"/>
  <c r="AY41" i="31"/>
  <c r="AB41" i="31"/>
  <c r="AS41" i="31"/>
</calcChain>
</file>

<file path=xl/sharedStrings.xml><?xml version="1.0" encoding="utf-8"?>
<sst xmlns="http://schemas.openxmlformats.org/spreadsheetml/2006/main" count="1257" uniqueCount="324">
  <si>
    <t>Administración</t>
  </si>
  <si>
    <t>Imprevistos</t>
  </si>
  <si>
    <t>Utilidad</t>
  </si>
  <si>
    <t>Dólar</t>
  </si>
  <si>
    <t xml:space="preserve">PRESUPUESTO </t>
  </si>
  <si>
    <t>Porcentaje de variacion materiales</t>
  </si>
  <si>
    <t>Porcentjae de variacion mano de obra</t>
  </si>
  <si>
    <t>ITEM</t>
  </si>
  <si>
    <t>DESCRIPCION</t>
  </si>
  <si>
    <t>UNIDAD</t>
  </si>
  <si>
    <t>CANTIDAD</t>
  </si>
  <si>
    <t>MATERIALES</t>
  </si>
  <si>
    <t>EQ. &amp; HERRAM.</t>
  </si>
  <si>
    <t>TRANSPORTE</t>
  </si>
  <si>
    <t>MANO DE OBRA</t>
  </si>
  <si>
    <t>VR. UNITARIO</t>
  </si>
  <si>
    <t>Valor Total</t>
  </si>
  <si>
    <t>Sistema Solar Fotovoltaico</t>
  </si>
  <si>
    <t>Un</t>
  </si>
  <si>
    <t>1.1</t>
  </si>
  <si>
    <t>Localizacion y Replanteo</t>
  </si>
  <si>
    <t>1.2</t>
  </si>
  <si>
    <t>1.3</t>
  </si>
  <si>
    <t>1.4</t>
  </si>
  <si>
    <t>1.5</t>
  </si>
  <si>
    <t>1.6</t>
  </si>
  <si>
    <t>1.7</t>
  </si>
  <si>
    <t>1.8</t>
  </si>
  <si>
    <t>1.9</t>
  </si>
  <si>
    <t>Sistema Puesta a Tierra</t>
  </si>
  <si>
    <t xml:space="preserve">2.1 </t>
  </si>
  <si>
    <t>Instalaciones internas</t>
  </si>
  <si>
    <t>3.1</t>
  </si>
  <si>
    <t>3.2</t>
  </si>
  <si>
    <t xml:space="preserve">Costos directos </t>
  </si>
  <si>
    <t xml:space="preserve">COSTOS DIRECTOS   </t>
  </si>
  <si>
    <t>IVA Sobre Utilidad</t>
  </si>
  <si>
    <t xml:space="preserve">COSTOS INDIRECTOS  </t>
  </si>
  <si>
    <t>SUBTOTAL 1 ( COSTOS DIRECTOS + COSTOS INDIRECTOS)</t>
  </si>
  <si>
    <t>Interventoria integral</t>
  </si>
  <si>
    <t>Gestión Social</t>
  </si>
  <si>
    <t>Dezplazamineto bogota cabecera</t>
  </si>
  <si>
    <t>COSTO TOTAL DEL PROYECTO POR USUARIO</t>
  </si>
  <si>
    <t>Cabecera vereda</t>
  </si>
  <si>
    <t>Viaticos</t>
  </si>
  <si>
    <t>Certificador</t>
  </si>
  <si>
    <t>OSCAR GUERRA CAMARGO</t>
  </si>
  <si>
    <t>INGENIERO ELECTRICISTA</t>
  </si>
  <si>
    <t>M.P: AT 205 - 153387</t>
  </si>
  <si>
    <t>FLUJO DE FONDOS</t>
  </si>
  <si>
    <t>V/TOTAL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</si>
  <si>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</si>
  <si>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</si>
  <si>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</si>
  <si>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</si>
  <si>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</si>
  <si>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</si>
  <si>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</si>
  <si>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</si>
  <si>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</si>
  <si>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</si>
  <si>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</si>
  <si>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</si>
  <si>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ETAPA PRE-CONTRACTUAL</t>
  </si>
  <si>
    <t>0.1</t>
  </si>
  <si>
    <t>Constitución de Patrimonio Autonomo</t>
  </si>
  <si>
    <t>0.2</t>
  </si>
  <si>
    <t>Contratación de Gerencia</t>
  </si>
  <si>
    <t>0.3</t>
  </si>
  <si>
    <t>Contratación de Interventoría</t>
  </si>
  <si>
    <t>0.4</t>
  </si>
  <si>
    <t>Contratación de Ejecutor</t>
  </si>
  <si>
    <t>LEGALIZACIÓN ANTICIPO</t>
  </si>
  <si>
    <t>Tramite Legalización Anticipo</t>
  </si>
  <si>
    <t xml:space="preserve">REPLANTEO DE OBRA </t>
  </si>
  <si>
    <t>Und</t>
  </si>
  <si>
    <t>ETAPA DE ADQUISICIÓN Y LEGALIZACIÓN IVA EN UPME</t>
  </si>
  <si>
    <t>Adquisción de equipos ( 50% del valor de los equipos para garantizar la compra)</t>
  </si>
  <si>
    <t>Transito de equipos</t>
  </si>
  <si>
    <t>3.3</t>
  </si>
  <si>
    <t>legalización de equipos</t>
  </si>
  <si>
    <t>IMPLEMENTACIÓN Y PUESTA EN FUNCIONAMIENTO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</si>
  <si>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</si>
  <si>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</si>
  <si>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</si>
  <si>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</si>
  <si>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</si>
  <si>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</si>
  <si>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</si>
  <si>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</si>
  <si>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</si>
  <si>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</si>
  <si>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</si>
  <si>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</si>
  <si>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Interventoria</t>
  </si>
  <si>
    <t>4.13</t>
  </si>
  <si>
    <t>4.14</t>
  </si>
  <si>
    <t>PMA</t>
  </si>
  <si>
    <t>ETAPA DE LIQUIDACIÓN</t>
  </si>
  <si>
    <t>5.1</t>
  </si>
  <si>
    <t>Entrega de infraestructura, recopilación de documentación y liquidación del contrato de obra</t>
  </si>
  <si>
    <t>5.2</t>
  </si>
  <si>
    <t>Liquidación contrato de interventoría</t>
  </si>
  <si>
    <t>5.3</t>
  </si>
  <si>
    <t>Cierre fiducia y gerencia</t>
  </si>
  <si>
    <t>5.4</t>
  </si>
  <si>
    <t>Certificado de cierre de saldos y entrega ENC</t>
  </si>
  <si>
    <t>Total</t>
  </si>
  <si>
    <t>% de Avance de Obra</t>
  </si>
  <si>
    <t>CRONOGRAMA</t>
  </si>
  <si>
    <t>a) ETAPA PREVIA</t>
  </si>
  <si>
    <t>S1</t>
  </si>
  <si>
    <t>S2</t>
  </si>
  <si>
    <t>S3</t>
  </si>
  <si>
    <t>S4</t>
  </si>
  <si>
    <t>Socialización</t>
  </si>
  <si>
    <t>Localizacion del proyecto</t>
  </si>
  <si>
    <t>Verificacion de usuarios</t>
  </si>
  <si>
    <t>verificacion de diseños, especificacion y presupuesto</t>
  </si>
  <si>
    <t>b) ETAPA CONTRATACION DE OBRA</t>
  </si>
  <si>
    <t>c) IMPLEMENTACIÓN Y PUESTA EN FUNCIONAMIENTO</t>
  </si>
  <si>
    <t>d) ETAPA DE LIQUIDACIÓN</t>
  </si>
  <si>
    <t>UND</t>
  </si>
  <si>
    <t>Dia</t>
  </si>
  <si>
    <t>Valor Parcial</t>
  </si>
  <si>
    <t>glb</t>
  </si>
  <si>
    <t>JG</t>
  </si>
  <si>
    <t xml:space="preserve">1.7 </t>
  </si>
  <si>
    <t xml:space="preserve">1.8 </t>
  </si>
  <si>
    <t>Costos Directos</t>
  </si>
  <si>
    <t>Administracion</t>
  </si>
  <si>
    <t>Iva sobre Utilidad</t>
  </si>
  <si>
    <t>Costos indirectos</t>
  </si>
  <si>
    <t>Certificacion RETIE</t>
  </si>
  <si>
    <t>capacitacion</t>
  </si>
  <si>
    <t>Numero soluciones</t>
  </si>
  <si>
    <t>Certifcacion unidad</t>
  </si>
  <si>
    <t>Descripción</t>
  </si>
  <si>
    <t>Unidad</t>
  </si>
  <si>
    <t>Cantidad</t>
  </si>
  <si>
    <t>kg</t>
  </si>
  <si>
    <t>UN</t>
  </si>
  <si>
    <t>Ayudante Electricista</t>
  </si>
  <si>
    <t>-</t>
  </si>
  <si>
    <t>m3</t>
  </si>
  <si>
    <t>Und.</t>
  </si>
  <si>
    <t>Cemento</t>
  </si>
  <si>
    <t>Accesorios fijacion de tuberia 1/2''</t>
  </si>
  <si>
    <t>Kg</t>
  </si>
  <si>
    <t>Acero figurado 3/8"</t>
  </si>
  <si>
    <t>Varilla de acero estructural corrugada 5/8" X 6 M</t>
  </si>
  <si>
    <t>Alambre negro Calibre 18</t>
  </si>
  <si>
    <t>Arena de peña</t>
  </si>
  <si>
    <t>Barra de cobre  5/8 '' x 2,4m</t>
  </si>
  <si>
    <t xml:space="preserve">Bulto de material de baja tensión </t>
  </si>
  <si>
    <t>Cable cobre soldador encauchetado aislado 600 V - 105°C No.4 AWG</t>
  </si>
  <si>
    <t>m</t>
  </si>
  <si>
    <t>Cable Cobre THHN/THWN N°12 AWG</t>
  </si>
  <si>
    <t>Cable Cobre THHN/THWN N°8 AWG</t>
  </si>
  <si>
    <t>Cable solar 2x12 AWG</t>
  </si>
  <si>
    <t>Caja PVC de 2'' x 4''</t>
  </si>
  <si>
    <t>Caja prefabricada puesta a tierra 30x30x30 polietileno alta densidad</t>
  </si>
  <si>
    <t>Conector 1/2"</t>
  </si>
  <si>
    <t xml:space="preserve">Conector solar MC4 (Hembra y Macho) </t>
  </si>
  <si>
    <t>Conector TGC 5/8 ''</t>
  </si>
  <si>
    <t>Costales para 35Kgs.</t>
  </si>
  <si>
    <t>Curva 1/2 ''</t>
  </si>
  <si>
    <t>Curva 3/4 "</t>
  </si>
  <si>
    <t>un</t>
  </si>
  <si>
    <t>DPS 2P 600 VDC 5kA</t>
  </si>
  <si>
    <t>Equipo GPS</t>
  </si>
  <si>
    <t>Grava 1/2"</t>
  </si>
  <si>
    <t>Interruptor sencillos</t>
  </si>
  <si>
    <t xml:space="preserve">Interruptor termomagnético tipo riel 20 AC </t>
  </si>
  <si>
    <t>Interruptor termomagnético 125 VDC - 10 KA 2P 80A minibreaker</t>
  </si>
  <si>
    <t>Interruptor termomagnético tipo riel 2x50 A, 550 VDC - 10 KA</t>
  </si>
  <si>
    <t>Perno en acero 5/8 ¨ - Punta roscada y galvanizada - Longitud total  50 [cm]</t>
  </si>
  <si>
    <t>Plafon de losa</t>
  </si>
  <si>
    <t>Plataforma digital eudora y eudora movil, para registro y facturacion de recaudo</t>
  </si>
  <si>
    <t>Tomacorriente doble con polo a tierra</t>
  </si>
  <si>
    <t>TUBO CONDUIT 3/4 x 3m</t>
  </si>
  <si>
    <t>Tubo conduit PVC SCH 40 1/2"</t>
  </si>
  <si>
    <t>uniones</t>
  </si>
  <si>
    <t>Controlador</t>
  </si>
  <si>
    <t>Gabinete</t>
  </si>
  <si>
    <t>Canaleta ranurada de 40X25</t>
  </si>
  <si>
    <t>Interruptor termomagnético tipo riel 2x16 A,VDC</t>
  </si>
  <si>
    <t>Bornera de riel 10 12</t>
  </si>
  <si>
    <t>Freno para bornera</t>
  </si>
  <si>
    <t>Terminal preaislado pin 10 12</t>
  </si>
  <si>
    <t>Cable encauchetado 3x12</t>
  </si>
  <si>
    <t>Terminal de ojo calibre 4</t>
  </si>
  <si>
    <t>Tornillo autoperforante</t>
  </si>
  <si>
    <t>Cable duplex 2x18</t>
  </si>
  <si>
    <t>Terminal de punta preaislado calibre 8</t>
  </si>
  <si>
    <t>Riel omega</t>
  </si>
  <si>
    <t>Barraje de tierra</t>
  </si>
  <si>
    <t>Caja PVC octogonal</t>
  </si>
  <si>
    <t>Bombillo LED 9w</t>
  </si>
  <si>
    <t>Soldadura PVC</t>
  </si>
  <si>
    <t>Cinta aislante color naranja</t>
  </si>
  <si>
    <t>Cinta aislante color negro</t>
  </si>
  <si>
    <t>Terminal ( datafono fijo y viajero) portatil con comunicacion GPRS, ETHERNET, WIFI y linea telefonica, con lector interno de codigo de barras y tarjeta de RFID</t>
  </si>
  <si>
    <t>Sofware para datafonos para punto de venta</t>
  </si>
  <si>
    <t>Equipo Servidor</t>
  </si>
  <si>
    <t>Proyecto:</t>
  </si>
  <si>
    <t>Item</t>
  </si>
  <si>
    <t>Proponente:</t>
  </si>
  <si>
    <t>Descripción:</t>
  </si>
  <si>
    <t>localizacion y replanteo de obra</t>
  </si>
  <si>
    <t>Vlr Unitario</t>
  </si>
  <si>
    <t>I - Materiales</t>
  </si>
  <si>
    <t>Codigo</t>
  </si>
  <si>
    <t>Precio Unitario</t>
  </si>
  <si>
    <t>Valor</t>
  </si>
  <si>
    <t>Subtotal I</t>
  </si>
  <si>
    <t>Subtotal I - Materiales</t>
  </si>
  <si>
    <t>II - Herramienta y Equipo</t>
  </si>
  <si>
    <t>Tarifa</t>
  </si>
  <si>
    <t>Rendimiento</t>
  </si>
  <si>
    <t>Subtotal II</t>
  </si>
  <si>
    <t>Subtotal II - Herramientas y Equipos</t>
  </si>
  <si>
    <t>III- Mano de Obra</t>
  </si>
  <si>
    <t>Dedicacion</t>
  </si>
  <si>
    <t>Descripcion</t>
  </si>
  <si>
    <t>Jornal</t>
  </si>
  <si>
    <t>Oficial / Capataz</t>
  </si>
  <si>
    <t xml:space="preserve">Ayudante </t>
  </si>
  <si>
    <t>Subtotal III</t>
  </si>
  <si>
    <t>Subtotal III - Mano de Obra</t>
  </si>
  <si>
    <t>IV - Transporte</t>
  </si>
  <si>
    <t>Subtotal IV</t>
  </si>
  <si>
    <t>Subtotal IV - Transporte</t>
  </si>
  <si>
    <t>Subtotal Costo directo</t>
  </si>
  <si>
    <t xml:space="preserve">Suministro, transporte y construccion de la cimentación </t>
  </si>
  <si>
    <t>Vlr. Unitario</t>
  </si>
  <si>
    <t>CONCRETO 3000 PSI</t>
  </si>
  <si>
    <t>M3</t>
  </si>
  <si>
    <t>Acero de refuerzo estructural</t>
  </si>
  <si>
    <t>Herramienta Menor 5% Mano de obra</t>
  </si>
  <si>
    <t>FORMALETA EN MADERA 0.5X0.5 M</t>
  </si>
  <si>
    <t>GUIA METALICA PARA PERNOS 0.25X0.25</t>
  </si>
  <si>
    <t>Peso (kg)</t>
  </si>
  <si>
    <t>1/2''</t>
  </si>
  <si>
    <t>masa</t>
  </si>
  <si>
    <t>kg/m</t>
  </si>
  <si>
    <t>kg/m3</t>
  </si>
  <si>
    <t xml:space="preserve">Suministro, transporte e instalación de estructura para soportar juego de dos (2) módulos </t>
  </si>
  <si>
    <t>Estructura Cotizada</t>
  </si>
  <si>
    <t>Estructura</t>
  </si>
  <si>
    <t>Herramienta Menor 5% mano de obra</t>
  </si>
  <si>
    <t>Nota:</t>
  </si>
  <si>
    <t>Soporte en estructura galvanizada en caliente incluye tornilleria, perfiles y platina para su correcta instalación (segun diseno)</t>
  </si>
  <si>
    <t>Suministro, Transporte e instalacion de Gabinete y Protecciones</t>
  </si>
  <si>
    <t>Gabinete autosoportado con acabado de pintura electrostatica con tratamiento anticorrosivo para labergar equipos metalico 1200x800x450,rejillas laterales plasticas, cold rolled 16 IP33, doble fondo, compartimiento superior, doble puerta y soportes de cuatro patas</t>
  </si>
  <si>
    <t>Herramienta Menor</t>
  </si>
  <si>
    <t>espesor(mm)</t>
  </si>
  <si>
    <t>Tornillo 1/4x3/4 inoxidable, con arandela plana y de presión</t>
  </si>
  <si>
    <t>Amarre plastico</t>
  </si>
  <si>
    <t>Tarifa dia</t>
  </si>
  <si>
    <t>Subtotal IV - Trasnporte</t>
  </si>
  <si>
    <r>
      <rPr>
        <b/>
        <sz val="11"/>
        <color theme="1"/>
        <rFont val="Calibri"/>
        <family val="2"/>
      </rPr>
      <t>Suministro, transporte e instalación de inversor de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20</t>
    </r>
    <r>
      <rPr>
        <b/>
        <sz val="11"/>
        <color theme="1"/>
        <rFont val="Calibri"/>
        <family val="2"/>
      </rPr>
      <t>00 W, 24 VDC - 120 VAC, 60 Hz, onda senoidal pura</t>
    </r>
  </si>
  <si>
    <t xml:space="preserve"> Inversor de 2000 W, 24 VDC - 120 VAC, 60 Hz, onda senoidal pura tipo off grid debe garantizar proteccion y desconexion por bajo voltaje en la bateria, proteccion contra sobrecarga. Display LCD. Eficiencia del 95%, temperatura de trabajo entre -10 grados centigrados y 50 grados centigrados</t>
  </si>
  <si>
    <t>Suministro, transporte e instalación de materiales eléctricos de acometida</t>
  </si>
  <si>
    <t>1km</t>
  </si>
  <si>
    <t>Excavacion manual ( 6X0,25X0,5 ) m</t>
  </si>
  <si>
    <t>2.1</t>
  </si>
  <si>
    <t>Suministro, transporte e instalación de puesta a tierra</t>
  </si>
  <si>
    <t>Densidad cobre</t>
  </si>
  <si>
    <t>Volumen cobre</t>
  </si>
  <si>
    <t>Suministro, transporte e instalación de instalaciones electricas internas</t>
  </si>
  <si>
    <t>Precio herramientas general</t>
  </si>
  <si>
    <t>Tiempo por actividad</t>
  </si>
  <si>
    <t>Precio herramienta menor</t>
  </si>
  <si>
    <t>$/dia</t>
  </si>
  <si>
    <t>Paneles</t>
  </si>
  <si>
    <t>h</t>
  </si>
  <si>
    <t># actividades</t>
  </si>
  <si>
    <t>Bateria</t>
  </si>
  <si>
    <t>Precio/actividad</t>
  </si>
  <si>
    <t>horas</t>
  </si>
  <si>
    <t>Inverso</t>
  </si>
  <si>
    <t>Acometida</t>
  </si>
  <si>
    <t>Precio Herramientas acometida</t>
  </si>
  <si>
    <t>Civil</t>
  </si>
  <si>
    <t>Precio herramineta menor</t>
  </si>
  <si>
    <t>Puesta a tierra</t>
  </si>
  <si>
    <t>Precio/actividades</t>
  </si>
  <si>
    <t>Internas</t>
  </si>
  <si>
    <t>Medidor</t>
  </si>
  <si>
    <t>Timepo total</t>
  </si>
  <si>
    <t>Precio herramienta civil</t>
  </si>
  <si>
    <t>Tiempo real</t>
  </si>
  <si>
    <t>dia</t>
  </si>
  <si>
    <t>rendimiento</t>
  </si>
  <si>
    <t>Cable cobre # 10</t>
  </si>
  <si>
    <t>Firma:</t>
  </si>
  <si>
    <t xml:space="preserve">Elaboro:     </t>
  </si>
  <si>
    <t xml:space="preserve">Cedula No: </t>
  </si>
  <si>
    <t>Bloque de distribucion de tres lines, positivo, negativo y tierra</t>
  </si>
  <si>
    <t>“IMPLEMENTACIÓN DE SOLUCIONES SOLARES FOTOVOLTAICAS SSFV EN EL MARCO DE LA ESTRATEGIA NACIONAL DE COMUNIDADES ENERGÉTICAS EN EL MUNICIPIO DE URIBIA DEPARTAMENTO DE LA GUAJIRA”</t>
  </si>
  <si>
    <t>Transporte de personal y Materiales desde el el Municipio hasta los Usuarios.</t>
  </si>
  <si>
    <t>Transporte de Materiales hasta municipio - acopio corregimiento-bodega vereda-usuarios</t>
  </si>
  <si>
    <t>Transporte de materiales, incluye los siguientes transportes: Hasta Municipio</t>
  </si>
  <si>
    <t>Transporte de materiales, incluye los siguientes transportes:  Municipio a bodega acopio corregimiento</t>
  </si>
  <si>
    <t>Transporte de materiales, incluye los siguientes transportes: Bodega corregimiento a vereda.</t>
  </si>
  <si>
    <t>Modulo Solar Monocristalino de 600 W con las siguientes caractersiticas: 12 años de garantia del producto y 30 años de garantia de potencia, 0.5% de degradacion anual, eficiencia del 19.35%, tolerancia de potencia de sa;lida 0+3%, temperatura de trabajo -40 grados centigrados y +80 grados centigrados.</t>
  </si>
  <si>
    <t>Batería cicloprofundo (Solares) LifePo4 de 200 Ah - 24 VDC tipo litio fosfato de hierro 5000 ciclos . Vida util 10 años y 5 años de garantia. Gestion de temperatua regulada por BMS integrado</t>
  </si>
  <si>
    <t>Suministro, transporte e instalación de batería de litio cicloprofundo (Solares) LifePo4 de 200 Ah - 24 VDC cada una</t>
  </si>
  <si>
    <t xml:space="preserve">Suministro, transporte e instalación de regulador (controlador) Solar tecnología MPPT de 12-24 VDC, 60A  con display LCD, indicación led de bajo voltaje, eficiencia minima de 96%, protección contra cortocircuito y bajo voltaje, IP20 o superior, apto para cargar batería tipo LiFePO4 </t>
  </si>
  <si>
    <t>Controlador de carga MPPT de 60 Amp 12/24/36 VDC con display LCD, indicador de bajo voltaje,e ficienca minima de 98%, proteccion contra cortocircuito y bajo voltaje, apto para cargar la bateria de tipo LiFePO4</t>
  </si>
  <si>
    <t>Cable de cobre desnudo No. 6 AWG</t>
  </si>
  <si>
    <t>Tubo EMT conduit galvanizado 3/4"</t>
  </si>
  <si>
    <t>Tablero de Distribución monofasico 4 circuitos 120 V 75A</t>
  </si>
  <si>
    <t>Interruptor enchufable Homeline-1P-20A-10kA-120/240Vac HOM120</t>
  </si>
  <si>
    <t>Suministro, Transporte e instalacion de medidor Monosfasico bifilar prepago</t>
  </si>
  <si>
    <t>Medidor prepago monofasico bifilar bicuerpo alambrado tipo riel DIN 120V-220V 5A (80A) (Unidad de control de medición y control de interface de usuario)</t>
  </si>
  <si>
    <t>UPS 2200 VA</t>
  </si>
  <si>
    <t>SUBTOTAL 2 ( SUBTOTAL 1 +  PLAN DE GESTIÓN, CARACTERIZACIÓN, FORMACIÓN Y ACOMPAÑAMIENTO SOCIAL CE (ESCUELA TEJ))</t>
  </si>
  <si>
    <t>Estructura metalica de soporte de 2 paneles solares. Incluido Tubo acero galvanizado 4'' x 4mm x 3m. Herrajes y platina base con 4 pernos.</t>
  </si>
  <si>
    <t xml:space="preserve">TOTAL </t>
  </si>
  <si>
    <t>PLAN DE GESTIÓN, CARACTERIZACIÓN, FORMACIÓN Y ACOMPAÑAMIENTO SOCIAL CE (ESCUELA TEJ) RESPECTO A LOS COSTOS DIRECTOS</t>
  </si>
  <si>
    <t>Suministro e instalación de juego solares fotovoltaicos monocristalinos 1200 W (2 paneles de 600W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t>
  </si>
  <si>
    <t>Datasol DC wifi (incluye 2 tarjetas mifare)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</si>
</sst>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;\-&quot;$&quot;#,##0.00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&quot;$&quot;\ * #,##0.00_-;\-&quot;$&quot;\ * #,##0.00_-;_-&quot;$&quot;\ * &quot;-&quot;??_-;_-@"/>
    <numFmt numFmtId="168" formatCode="0.0"/>
    <numFmt numFmtId="169" formatCode="0.0000"/>
    <numFmt numFmtId="170" formatCode="d/m/yyyy"/>
    <numFmt numFmtId="171" formatCode="_-[$$-240A]* #,##0_-;\-[$$-240A]* #,##0_-;_-[$$-240A]* &quot;-&quot;??_-;_-@_-"/>
    <numFmt numFmtId="172" formatCode="0.000"/>
    <numFmt numFmtId="173" formatCode="_-&quot;$&quot;\ * #,##0_-;\-&quot;$&quot;\ * #,##0_-;_-&quot;$&quot;\ * &quot;-&quot;??_-;_-@"/>
    <numFmt numFmtId="174" formatCode="_-&quot;$&quot;\ * #,##0_-;\-&quot;$&quot;\ * #,##0_-;_-&quot;$&quot;\ * &quot;-&quot;??_-;_-@_-"/>
    <numFmt numFmtId="175" formatCode="_-&quot;$&quot;* #,##0.00_-;_-&quot;$&quot;* \-#,##0.00_-;_-&quot;$&quot;* &quot;-&quot;??_-;_-@"/>
    <numFmt numFmtId="176" formatCode="0.0%"/>
    <numFmt numFmtId="177" formatCode="0.000%"/>
    <numFmt numFmtId="178" formatCode="_-* #,##0\ &quot;Pts&quot;_-;\-* #,##0\ &quot;Pts&quot;_-;_-* &quot;-&quot;\ &quot;Pts&quot;_-;_-@_-"/>
    <numFmt numFmtId="179" formatCode="_-* #,##0.00\ &quot;Pts&quot;_-;\-* #,##0.00\ &quot;Pts&quot;_-;_-* &quot;-&quot;??\ &quot;Pts&quot;_-;_-@_-"/>
    <numFmt numFmtId="180" formatCode="&quot;No. &quot;#,##0"/>
  </numFmts>
  <fonts count="47">
    <font>
      <sz val="11"/>
      <color theme="1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  <scheme val="minor"/>
    </font>
    <font>
      <sz val="11"/>
      <color theme="0"/>
      <name val="Arial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Calibri"/>
      <family val="2"/>
    </font>
    <font>
      <sz val="11"/>
      <color rgb="FFFF0000"/>
      <name val="Arial"/>
      <family val="2"/>
    </font>
    <font>
      <sz val="11"/>
      <color theme="1"/>
      <name val="Arial"/>
      <family val="2"/>
      <scheme val="minor"/>
    </font>
    <font>
      <sz val="11"/>
      <color rgb="FFFFFFFF"/>
      <name val="Arial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2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u/>
      <sz val="12"/>
      <color theme="1"/>
      <name val="Arial"/>
      <family val="2"/>
      <scheme val="major"/>
    </font>
    <font>
      <b/>
      <u/>
      <sz val="10"/>
      <color theme="1"/>
      <name val="Arial"/>
      <family val="2"/>
      <scheme val="major"/>
    </font>
    <font>
      <b/>
      <sz val="11"/>
      <name val="Arial"/>
      <family val="2"/>
      <scheme val="major"/>
    </font>
    <font>
      <sz val="11"/>
      <color theme="0"/>
      <name val="Arial"/>
      <family val="2"/>
      <scheme val="major"/>
    </font>
    <font>
      <sz val="11"/>
      <color rgb="FFFF0000"/>
      <name val="Arial"/>
      <family val="2"/>
      <scheme val="major"/>
    </font>
    <font>
      <sz val="8"/>
      <name val="Arial"/>
      <family val="2"/>
      <scheme val="minor"/>
    </font>
    <font>
      <sz val="11"/>
      <color theme="2"/>
      <name val="Arial"/>
      <family val="2"/>
      <scheme val="major"/>
    </font>
    <font>
      <sz val="12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name val="Tahoma"/>
      <family val="2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757070"/>
        <bgColor rgb="FF757070"/>
      </patternFill>
    </fill>
    <fill>
      <patternFill patternType="solid">
        <fgColor theme="1" tint="0.499984740745262"/>
        <bgColor rgb="FF757070"/>
      </patternFill>
    </fill>
    <fill>
      <patternFill patternType="solid">
        <fgColor theme="0"/>
        <bgColor indexed="64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9CC2E5"/>
        <bgColor rgb="FF9CC2E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4" tint="0.59999389629810485"/>
        <bgColor rgb="FF9CC2E5"/>
      </patternFill>
    </fill>
  </fills>
  <borders count="9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99">
    <xf numFmtId="0" fontId="0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0" fontId="6" fillId="0" borderId="0"/>
    <xf numFmtId="0" fontId="27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7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178" fontId="18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3" fillId="0" borderId="0"/>
    <xf numFmtId="9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3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  <xf numFmtId="42" fontId="3" fillId="0" borderId="0" applyFont="0" applyFill="0" applyBorder="0" applyAlignment="0" applyProtection="0"/>
    <xf numFmtId="0" fontId="3" fillId="0" borderId="0"/>
    <xf numFmtId="42" fontId="3" fillId="0" borderId="0" applyFont="0" applyFill="0" applyBorder="0" applyAlignment="0" applyProtection="0"/>
    <xf numFmtId="0" fontId="18" fillId="0" borderId="0"/>
    <xf numFmtId="9" fontId="3" fillId="0" borderId="0" applyFont="0" applyFill="0" applyBorder="0" applyAlignment="0" applyProtection="0"/>
    <xf numFmtId="0" fontId="3" fillId="0" borderId="0"/>
    <xf numFmtId="0" fontId="18" fillId="0" borderId="0"/>
    <xf numFmtId="0" fontId="3" fillId="0" borderId="0"/>
    <xf numFmtId="42" fontId="3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8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2" borderId="4" xfId="0" applyFont="1" applyFill="1" applyBorder="1" applyAlignment="1">
      <alignment horizontal="center" vertical="center"/>
    </xf>
    <xf numFmtId="0" fontId="4" fillId="0" borderId="0" xfId="0" applyFont="1"/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67" fontId="7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7" fontId="7" fillId="4" borderId="8" xfId="0" applyNumberFormat="1" applyFont="1" applyFill="1" applyBorder="1" applyAlignment="1">
      <alignment horizontal="center" vertical="center"/>
    </xf>
    <xf numFmtId="167" fontId="7" fillId="4" borderId="4" xfId="0" applyNumberFormat="1" applyFont="1" applyFill="1" applyBorder="1" applyAlignment="1">
      <alignment horizontal="center" vertical="center"/>
    </xf>
    <xf numFmtId="0" fontId="4" fillId="0" borderId="8" xfId="0" applyFont="1" applyBorder="1"/>
    <xf numFmtId="167" fontId="4" fillId="0" borderId="4" xfId="0" applyNumberFormat="1" applyFont="1" applyBorder="1"/>
    <xf numFmtId="167" fontId="4" fillId="5" borderId="4" xfId="0" applyNumberFormat="1" applyFont="1" applyFill="1" applyBorder="1"/>
    <xf numFmtId="0" fontId="4" fillId="0" borderId="1" xfId="0" applyFont="1" applyBorder="1"/>
    <xf numFmtId="0" fontId="4" fillId="0" borderId="9" xfId="0" applyFont="1" applyBorder="1"/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6" borderId="4" xfId="0" applyFont="1" applyFill="1" applyBorder="1"/>
    <xf numFmtId="167" fontId="4" fillId="6" borderId="4" xfId="0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center" vertical="center"/>
    </xf>
    <xf numFmtId="167" fontId="10" fillId="0" borderId="0" xfId="0" applyNumberFormat="1" applyFont="1"/>
    <xf numFmtId="2" fontId="4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0" borderId="9" xfId="0" applyBorder="1"/>
    <xf numFmtId="0" fontId="4" fillId="0" borderId="2" xfId="0" applyFont="1" applyBorder="1" applyAlignment="1">
      <alignment vertical="center" wrapText="1"/>
    </xf>
    <xf numFmtId="2" fontId="4" fillId="7" borderId="4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6" borderId="12" xfId="0" applyFont="1" applyFill="1" applyBorder="1" applyAlignment="1">
      <alignment vertical="center"/>
    </xf>
    <xf numFmtId="167" fontId="7" fillId="6" borderId="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7" fontId="11" fillId="8" borderId="4" xfId="0" applyNumberFormat="1" applyFont="1" applyFill="1" applyBorder="1" applyAlignment="1">
      <alignment vertical="center"/>
    </xf>
    <xf numFmtId="167" fontId="4" fillId="7" borderId="9" xfId="0" applyNumberFormat="1" applyFont="1" applyFill="1" applyBorder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7" fontId="4" fillId="5" borderId="8" xfId="0" applyNumberFormat="1" applyFont="1" applyFill="1" applyBorder="1"/>
    <xf numFmtId="167" fontId="7" fillId="6" borderId="4" xfId="0" applyNumberFormat="1" applyFont="1" applyFill="1" applyBorder="1"/>
    <xf numFmtId="9" fontId="4" fillId="7" borderId="4" xfId="0" applyNumberFormat="1" applyFont="1" applyFill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9" xfId="0" applyFont="1" applyFill="1" applyBorder="1" applyAlignment="1">
      <alignment horizontal="center" vertical="center"/>
    </xf>
    <xf numFmtId="167" fontId="4" fillId="5" borderId="9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6" fillId="7" borderId="9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 wrapText="1"/>
    </xf>
    <xf numFmtId="0" fontId="4" fillId="6" borderId="12" xfId="0" applyFont="1" applyFill="1" applyBorder="1"/>
    <xf numFmtId="167" fontId="7" fillId="6" borderId="12" xfId="0" applyNumberFormat="1" applyFont="1" applyFill="1" applyBorder="1"/>
    <xf numFmtId="168" fontId="4" fillId="0" borderId="4" xfId="0" applyNumberFormat="1" applyFont="1" applyBorder="1"/>
    <xf numFmtId="167" fontId="4" fillId="0" borderId="8" xfId="0" applyNumberFormat="1" applyFont="1" applyBorder="1"/>
    <xf numFmtId="9" fontId="4" fillId="5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167" fontId="4" fillId="0" borderId="4" xfId="0" applyNumberFormat="1" applyFont="1" applyBorder="1" applyAlignment="1">
      <alignment vertical="center"/>
    </xf>
    <xf numFmtId="169" fontId="4" fillId="0" borderId="4" xfId="0" applyNumberFormat="1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67" fontId="7" fillId="4" borderId="8" xfId="0" applyNumberFormat="1" applyFont="1" applyFill="1" applyBorder="1" applyAlignment="1">
      <alignment horizontal="center"/>
    </xf>
    <xf numFmtId="167" fontId="7" fillId="4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44" fontId="0" fillId="0" borderId="0" xfId="1" applyFont="1"/>
    <xf numFmtId="169" fontId="4" fillId="0" borderId="4" xfId="0" applyNumberFormat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/>
    </xf>
    <xf numFmtId="167" fontId="11" fillId="9" borderId="4" xfId="0" applyNumberFormat="1" applyFont="1" applyFill="1" applyBorder="1"/>
    <xf numFmtId="0" fontId="13" fillId="0" borderId="0" xfId="0" applyFont="1"/>
    <xf numFmtId="170" fontId="4" fillId="0" borderId="0" xfId="0" applyNumberFormat="1" applyFont="1"/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1" fontId="12" fillId="0" borderId="9" xfId="8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7" fontId="4" fillId="10" borderId="4" xfId="0" applyNumberFormat="1" applyFont="1" applyFill="1" applyBorder="1" applyAlignment="1">
      <alignment vertical="center"/>
    </xf>
    <xf numFmtId="167" fontId="13" fillId="0" borderId="0" xfId="0" applyNumberFormat="1" applyFont="1"/>
    <xf numFmtId="9" fontId="6" fillId="5" borderId="4" xfId="0" applyNumberFormat="1" applyFont="1" applyFill="1" applyBorder="1" applyAlignment="1">
      <alignment horizontal="center"/>
    </xf>
    <xf numFmtId="167" fontId="11" fillId="8" borderId="4" xfId="0" applyNumberFormat="1" applyFont="1" applyFill="1" applyBorder="1"/>
    <xf numFmtId="167" fontId="4" fillId="5" borderId="4" xfId="0" applyNumberFormat="1" applyFont="1" applyFill="1" applyBorder="1" applyAlignment="1">
      <alignment vertical="center"/>
    </xf>
    <xf numFmtId="172" fontId="4" fillId="5" borderId="4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2" fontId="4" fillId="5" borderId="4" xfId="0" applyNumberFormat="1" applyFont="1" applyFill="1" applyBorder="1" applyAlignment="1">
      <alignment horizontal="center" vertical="center"/>
    </xf>
    <xf numFmtId="167" fontId="7" fillId="6" borderId="4" xfId="0" applyNumberFormat="1" applyFont="1" applyFill="1" applyBorder="1" applyAlignment="1">
      <alignment horizontal="center" vertical="center"/>
    </xf>
    <xf numFmtId="167" fontId="11" fillId="8" borderId="4" xfId="0" applyNumberFormat="1" applyFont="1" applyFill="1" applyBorder="1" applyAlignment="1">
      <alignment horizontal="center" vertical="center"/>
    </xf>
    <xf numFmtId="0" fontId="14" fillId="0" borderId="0" xfId="0" applyFont="1"/>
    <xf numFmtId="0" fontId="7" fillId="0" borderId="4" xfId="0" applyFont="1" applyBorder="1"/>
    <xf numFmtId="173" fontId="7" fillId="10" borderId="4" xfId="0" applyNumberFormat="1" applyFont="1" applyFill="1" applyBorder="1" applyAlignment="1">
      <alignment horizontal="center"/>
    </xf>
    <xf numFmtId="167" fontId="7" fillId="5" borderId="4" xfId="0" applyNumberFormat="1" applyFont="1" applyFill="1" applyBorder="1"/>
    <xf numFmtId="173" fontId="4" fillId="10" borderId="4" xfId="0" applyNumberFormat="1" applyFont="1" applyFill="1" applyBorder="1" applyAlignment="1">
      <alignment horizontal="center"/>
    </xf>
    <xf numFmtId="173" fontId="4" fillId="0" borderId="4" xfId="0" applyNumberFormat="1" applyFont="1" applyBorder="1"/>
    <xf numFmtId="167" fontId="6" fillId="0" borderId="4" xfId="0" applyNumberFormat="1" applyFont="1" applyBorder="1"/>
    <xf numFmtId="167" fontId="7" fillId="6" borderId="12" xfId="0" applyNumberFormat="1" applyFont="1" applyFill="1" applyBorder="1" applyAlignment="1">
      <alignment horizontal="center" vertical="center"/>
    </xf>
    <xf numFmtId="167" fontId="15" fillId="0" borderId="0" xfId="0" applyNumberFormat="1" applyFont="1"/>
    <xf numFmtId="0" fontId="7" fillId="0" borderId="1" xfId="0" applyFont="1" applyBorder="1"/>
    <xf numFmtId="167" fontId="7" fillId="0" borderId="4" xfId="0" applyNumberFormat="1" applyFont="1" applyBorder="1"/>
    <xf numFmtId="0" fontId="4" fillId="0" borderId="3" xfId="0" applyFont="1" applyBorder="1"/>
    <xf numFmtId="167" fontId="4" fillId="10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0" fontId="13" fillId="0" borderId="13" xfId="0" applyFont="1" applyBorder="1"/>
    <xf numFmtId="0" fontId="13" fillId="0" borderId="4" xfId="0" applyFont="1" applyBorder="1"/>
    <xf numFmtId="0" fontId="20" fillId="0" borderId="0" xfId="0" applyFont="1" applyAlignment="1">
      <alignment vertical="center"/>
    </xf>
    <xf numFmtId="10" fontId="13" fillId="0" borderId="0" xfId="0" applyNumberFormat="1" applyFont="1"/>
    <xf numFmtId="0" fontId="13" fillId="0" borderId="0" xfId="0" applyFont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2" borderId="4" xfId="0" applyFont="1" applyFill="1" applyBorder="1" applyAlignment="1">
      <alignment horizontal="center" vertical="center" wrapText="1"/>
    </xf>
    <xf numFmtId="167" fontId="23" fillId="1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7" fontId="7" fillId="8" borderId="8" xfId="0" applyNumberFormat="1" applyFont="1" applyFill="1" applyBorder="1"/>
    <xf numFmtId="0" fontId="13" fillId="0" borderId="2" xfId="0" applyFont="1" applyBorder="1"/>
    <xf numFmtId="167" fontId="4" fillId="0" borderId="0" xfId="0" applyNumberFormat="1" applyFont="1"/>
    <xf numFmtId="167" fontId="11" fillId="13" borderId="4" xfId="0" applyNumberFormat="1" applyFont="1" applyFill="1" applyBorder="1"/>
    <xf numFmtId="167" fontId="7" fillId="13" borderId="4" xfId="0" applyNumberFormat="1" applyFont="1" applyFill="1" applyBorder="1"/>
    <xf numFmtId="0" fontId="13" fillId="0" borderId="11" xfId="0" applyFont="1" applyBorder="1"/>
    <xf numFmtId="9" fontId="21" fillId="2" borderId="4" xfId="0" applyNumberFormat="1" applyFont="1" applyFill="1" applyBorder="1" applyAlignment="1">
      <alignment horizontal="right" vertical="center"/>
    </xf>
    <xf numFmtId="9" fontId="21" fillId="2" borderId="4" xfId="0" applyNumberFormat="1" applyFont="1" applyFill="1" applyBorder="1" applyAlignment="1">
      <alignment horizontal="right"/>
    </xf>
    <xf numFmtId="9" fontId="4" fillId="2" borderId="4" xfId="0" applyNumberFormat="1" applyFont="1" applyFill="1" applyBorder="1"/>
    <xf numFmtId="175" fontId="4" fillId="0" borderId="4" xfId="0" applyNumberFormat="1" applyFont="1" applyBorder="1"/>
    <xf numFmtId="0" fontId="4" fillId="2" borderId="4" xfId="0" applyFont="1" applyFill="1" applyBorder="1"/>
    <xf numFmtId="9" fontId="13" fillId="2" borderId="4" xfId="0" applyNumberFormat="1" applyFont="1" applyFill="1" applyBorder="1"/>
    <xf numFmtId="175" fontId="4" fillId="2" borderId="4" xfId="0" applyNumberFormat="1" applyFont="1" applyFill="1" applyBorder="1"/>
    <xf numFmtId="175" fontId="4" fillId="0" borderId="0" xfId="0" applyNumberFormat="1" applyFont="1"/>
    <xf numFmtId="0" fontId="24" fillId="0" borderId="0" xfId="0" applyFont="1"/>
    <xf numFmtId="0" fontId="23" fillId="1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9" fillId="0" borderId="4" xfId="4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67" fontId="4" fillId="0" borderId="8" xfId="0" applyNumberFormat="1" applyFont="1" applyBorder="1" applyAlignment="1">
      <alignment horizontal="center" vertical="center"/>
    </xf>
    <xf numFmtId="167" fontId="7" fillId="8" borderId="4" xfId="0" applyNumberFormat="1" applyFont="1" applyFill="1" applyBorder="1"/>
    <xf numFmtId="0" fontId="25" fillId="0" borderId="0" xfId="0" applyFont="1"/>
    <xf numFmtId="0" fontId="26" fillId="0" borderId="0" xfId="0" applyFont="1"/>
    <xf numFmtId="167" fontId="26" fillId="0" borderId="0" xfId="0" applyNumberFormat="1" applyFont="1"/>
    <xf numFmtId="0" fontId="27" fillId="0" borderId="0" xfId="0" applyFont="1"/>
    <xf numFmtId="167" fontId="17" fillId="0" borderId="0" xfId="0" applyNumberFormat="1" applyFont="1" applyAlignment="1">
      <alignment horizontal="center" vertical="center"/>
    </xf>
    <xf numFmtId="167" fontId="4" fillId="5" borderId="4" xfId="0" applyNumberFormat="1" applyFont="1" applyFill="1" applyBorder="1" applyAlignment="1">
      <alignment horizontal="center" vertical="center"/>
    </xf>
    <xf numFmtId="167" fontId="7" fillId="8" borderId="4" xfId="0" applyNumberFormat="1" applyFont="1" applyFill="1" applyBorder="1" applyAlignment="1">
      <alignment horizontal="center" vertical="center"/>
    </xf>
    <xf numFmtId="167" fontId="7" fillId="11" borderId="4" xfId="0" applyNumberFormat="1" applyFont="1" applyFill="1" applyBorder="1" applyAlignment="1">
      <alignment horizontal="center" vertical="center"/>
    </xf>
    <xf numFmtId="173" fontId="8" fillId="11" borderId="4" xfId="0" applyNumberFormat="1" applyFont="1" applyFill="1" applyBorder="1"/>
    <xf numFmtId="176" fontId="21" fillId="7" borderId="4" xfId="0" applyNumberFormat="1" applyFont="1" applyFill="1" applyBorder="1" applyAlignment="1">
      <alignment horizontal="right" vertical="center"/>
    </xf>
    <xf numFmtId="9" fontId="21" fillId="7" borderId="4" xfId="0" applyNumberFormat="1" applyFont="1" applyFill="1" applyBorder="1" applyAlignment="1">
      <alignment horizontal="right"/>
    </xf>
    <xf numFmtId="9" fontId="21" fillId="0" borderId="4" xfId="0" applyNumberFormat="1" applyFont="1" applyBorder="1" applyAlignment="1">
      <alignment horizontal="right"/>
    </xf>
    <xf numFmtId="167" fontId="7" fillId="11" borderId="8" xfId="0" applyNumberFormat="1" applyFont="1" applyFill="1" applyBorder="1" applyAlignment="1">
      <alignment horizontal="center" vertical="center"/>
    </xf>
    <xf numFmtId="167" fontId="8" fillId="13" borderId="4" xfId="0" applyNumberFormat="1" applyFont="1" applyFill="1" applyBorder="1" applyAlignment="1">
      <alignment horizontal="center" vertical="center"/>
    </xf>
    <xf numFmtId="176" fontId="21" fillId="7" borderId="4" xfId="0" applyNumberFormat="1" applyFont="1" applyFill="1" applyBorder="1" applyAlignment="1">
      <alignment horizontal="right"/>
    </xf>
    <xf numFmtId="167" fontId="8" fillId="17" borderId="4" xfId="0" applyNumberFormat="1" applyFont="1" applyFill="1" applyBorder="1" applyAlignment="1">
      <alignment horizontal="center" vertical="center"/>
    </xf>
    <xf numFmtId="176" fontId="13" fillId="0" borderId="8" xfId="0" applyNumberFormat="1" applyFont="1" applyBorder="1"/>
    <xf numFmtId="0" fontId="13" fillId="2" borderId="4" xfId="0" applyFont="1" applyFill="1" applyBorder="1"/>
    <xf numFmtId="175" fontId="13" fillId="2" borderId="4" xfId="0" applyNumberFormat="1" applyFont="1" applyFill="1" applyBorder="1"/>
    <xf numFmtId="0" fontId="26" fillId="0" borderId="0" xfId="0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173" fontId="0" fillId="0" borderId="0" xfId="0" applyNumberFormat="1"/>
    <xf numFmtId="44" fontId="0" fillId="0" borderId="0" xfId="0" applyNumberFormat="1"/>
    <xf numFmtId="0" fontId="31" fillId="0" borderId="0" xfId="0" applyFont="1"/>
    <xf numFmtId="2" fontId="6" fillId="0" borderId="4" xfId="0" applyNumberFormat="1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10" applyFont="1" applyAlignment="1">
      <alignment vertical="center"/>
    </xf>
    <xf numFmtId="0" fontId="33" fillId="11" borderId="1" xfId="10" applyFont="1" applyFill="1" applyBorder="1" applyAlignment="1">
      <alignment vertical="center"/>
    </xf>
    <xf numFmtId="0" fontId="33" fillId="11" borderId="2" xfId="10" applyFont="1" applyFill="1" applyBorder="1" applyAlignment="1">
      <alignment vertical="center"/>
    </xf>
    <xf numFmtId="0" fontId="33" fillId="11" borderId="0" xfId="10" applyFont="1" applyFill="1" applyAlignment="1">
      <alignment vertical="center"/>
    </xf>
    <xf numFmtId="0" fontId="32" fillId="14" borderId="9" xfId="10" applyFont="1" applyFill="1" applyBorder="1" applyAlignment="1">
      <alignment horizontal="center" vertical="center"/>
    </xf>
    <xf numFmtId="0" fontId="37" fillId="0" borderId="23" xfId="10" applyFont="1" applyBorder="1" applyAlignment="1">
      <alignment horizontal="center" vertical="center"/>
    </xf>
    <xf numFmtId="0" fontId="37" fillId="0" borderId="17" xfId="10" applyFont="1" applyBorder="1" applyAlignment="1">
      <alignment horizontal="center" vertical="center"/>
    </xf>
    <xf numFmtId="0" fontId="37" fillId="0" borderId="9" xfId="10" applyFont="1" applyBorder="1" applyAlignment="1">
      <alignment horizontal="center" vertical="center"/>
    </xf>
    <xf numFmtId="0" fontId="31" fillId="0" borderId="9" xfId="10" applyFont="1" applyBorder="1" applyAlignment="1">
      <alignment horizontal="center" vertical="center"/>
    </xf>
    <xf numFmtId="0" fontId="31" fillId="7" borderId="9" xfId="10" applyFont="1" applyFill="1" applyBorder="1" applyAlignment="1">
      <alignment horizontal="left" vertical="center" wrapText="1"/>
    </xf>
    <xf numFmtId="0" fontId="33" fillId="0" borderId="24" xfId="10" applyFont="1" applyBorder="1" applyAlignment="1">
      <alignment vertical="center"/>
    </xf>
    <xf numFmtId="0" fontId="33" fillId="0" borderId="25" xfId="10" applyFont="1" applyBorder="1" applyAlignment="1">
      <alignment vertical="center"/>
    </xf>
    <xf numFmtId="0" fontId="33" fillId="15" borderId="26" xfId="10" applyFont="1" applyFill="1" applyBorder="1" applyAlignment="1">
      <alignment vertical="center"/>
    </xf>
    <xf numFmtId="0" fontId="32" fillId="14" borderId="9" xfId="10" applyFont="1" applyFill="1" applyBorder="1" applyAlignment="1">
      <alignment horizontal="left" vertical="center"/>
    </xf>
    <xf numFmtId="0" fontId="31" fillId="0" borderId="17" xfId="10" applyFont="1" applyBorder="1" applyAlignment="1">
      <alignment vertical="center"/>
    </xf>
    <xf numFmtId="174" fontId="33" fillId="15" borderId="26" xfId="7" applyNumberFormat="1" applyFont="1" applyFill="1" applyBorder="1" applyAlignment="1">
      <alignment vertical="center"/>
    </xf>
    <xf numFmtId="174" fontId="33" fillId="15" borderId="26" xfId="10" applyNumberFormat="1" applyFont="1" applyFill="1" applyBorder="1" applyAlignment="1">
      <alignment vertical="center"/>
    </xf>
    <xf numFmtId="0" fontId="31" fillId="7" borderId="9" xfId="10" applyFont="1" applyFill="1" applyBorder="1" applyAlignment="1">
      <alignment horizontal="center" vertical="center" wrapText="1"/>
    </xf>
    <xf numFmtId="0" fontId="31" fillId="7" borderId="17" xfId="10" applyFont="1" applyFill="1" applyBorder="1" applyAlignment="1">
      <alignment vertical="center" wrapText="1"/>
    </xf>
    <xf numFmtId="0" fontId="31" fillId="0" borderId="9" xfId="10" applyFont="1" applyBorder="1" applyAlignment="1">
      <alignment vertical="center"/>
    </xf>
    <xf numFmtId="0" fontId="31" fillId="0" borderId="9" xfId="10" applyFont="1" applyBorder="1" applyAlignment="1">
      <alignment vertical="center" wrapText="1"/>
    </xf>
    <xf numFmtId="0" fontId="31" fillId="0" borderId="9" xfId="10" applyFont="1" applyBorder="1" applyAlignment="1">
      <alignment horizontal="left" vertical="center" wrapText="1"/>
    </xf>
    <xf numFmtId="174" fontId="33" fillId="15" borderId="24" xfId="10" applyNumberFormat="1" applyFont="1" applyFill="1" applyBorder="1" applyAlignment="1">
      <alignment vertical="center"/>
    </xf>
    <xf numFmtId="0" fontId="31" fillId="0" borderId="9" xfId="10" applyFont="1" applyBorder="1" applyAlignment="1">
      <alignment horizontal="left" vertical="center"/>
    </xf>
    <xf numFmtId="44" fontId="33" fillId="0" borderId="0" xfId="10" applyNumberFormat="1" applyFont="1" applyAlignment="1">
      <alignment vertical="center"/>
    </xf>
    <xf numFmtId="0" fontId="33" fillId="0" borderId="28" xfId="10" applyFont="1" applyBorder="1" applyAlignment="1">
      <alignment vertical="center"/>
    </xf>
    <xf numFmtId="0" fontId="33" fillId="0" borderId="29" xfId="10" applyFont="1" applyBorder="1" applyAlignment="1">
      <alignment vertical="center"/>
    </xf>
    <xf numFmtId="0" fontId="33" fillId="0" borderId="27" xfId="10" applyFont="1" applyBorder="1" applyAlignment="1">
      <alignment vertical="center"/>
    </xf>
    <xf numFmtId="174" fontId="33" fillId="0" borderId="0" xfId="1" applyNumberFormat="1" applyFont="1" applyBorder="1" applyAlignment="1">
      <alignment vertical="center"/>
    </xf>
    <xf numFmtId="167" fontId="38" fillId="0" borderId="0" xfId="10" applyNumberFormat="1" applyFont="1" applyAlignment="1">
      <alignment horizontal="center" vertical="center"/>
    </xf>
    <xf numFmtId="0" fontId="39" fillId="0" borderId="0" xfId="10" applyFont="1" applyAlignment="1">
      <alignment vertical="center"/>
    </xf>
    <xf numFmtId="174" fontId="33" fillId="0" borderId="0" xfId="10" applyNumberFormat="1" applyFont="1" applyAlignment="1">
      <alignment vertical="center"/>
    </xf>
    <xf numFmtId="42" fontId="33" fillId="0" borderId="0" xfId="10" applyNumberFormat="1" applyFont="1" applyAlignment="1">
      <alignment vertical="center"/>
    </xf>
    <xf numFmtId="42" fontId="31" fillId="17" borderId="9" xfId="6" applyFont="1" applyFill="1" applyBorder="1" applyAlignment="1">
      <alignment horizontal="right" vertical="center"/>
    </xf>
    <xf numFmtId="0" fontId="33" fillId="15" borderId="25" xfId="10" applyFont="1" applyFill="1" applyBorder="1" applyAlignment="1">
      <alignment vertical="center"/>
    </xf>
    <xf numFmtId="0" fontId="32" fillId="14" borderId="18" xfId="10" applyFont="1" applyFill="1" applyBorder="1" applyAlignment="1">
      <alignment horizontal="center" vertical="center"/>
    </xf>
    <xf numFmtId="0" fontId="31" fillId="7" borderId="18" xfId="10" applyFont="1" applyFill="1" applyBorder="1" applyAlignment="1">
      <alignment horizontal="left" vertical="center" wrapText="1"/>
    </xf>
    <xf numFmtId="0" fontId="32" fillId="14" borderId="18" xfId="10" applyFont="1" applyFill="1" applyBorder="1" applyAlignment="1">
      <alignment horizontal="left" vertical="center"/>
    </xf>
    <xf numFmtId="0" fontId="31" fillId="7" borderId="31" xfId="10" applyFont="1" applyFill="1" applyBorder="1" applyAlignment="1">
      <alignment horizontal="left" vertical="center" wrapText="1"/>
    </xf>
    <xf numFmtId="0" fontId="34" fillId="16" borderId="18" xfId="10" applyFont="1" applyFill="1" applyBorder="1" applyAlignment="1">
      <alignment vertical="center"/>
    </xf>
    <xf numFmtId="0" fontId="37" fillId="0" borderId="37" xfId="10" applyFont="1" applyBorder="1" applyAlignment="1">
      <alignment horizontal="center" vertical="center"/>
    </xf>
    <xf numFmtId="0" fontId="37" fillId="0" borderId="38" xfId="10" applyFont="1" applyBorder="1" applyAlignment="1">
      <alignment horizontal="center" vertical="center"/>
    </xf>
    <xf numFmtId="0" fontId="33" fillId="15" borderId="39" xfId="10" applyFont="1" applyFill="1" applyBorder="1" applyAlignment="1">
      <alignment vertical="center"/>
    </xf>
    <xf numFmtId="0" fontId="33" fillId="15" borderId="40" xfId="10" applyFont="1" applyFill="1" applyBorder="1" applyAlignment="1">
      <alignment vertical="center"/>
    </xf>
    <xf numFmtId="0" fontId="33" fillId="0" borderId="41" xfId="10" applyFont="1" applyBorder="1" applyAlignment="1">
      <alignment vertical="center"/>
    </xf>
    <xf numFmtId="0" fontId="33" fillId="0" borderId="40" xfId="10" applyFont="1" applyBorder="1" applyAlignment="1">
      <alignment vertical="center"/>
    </xf>
    <xf numFmtId="42" fontId="31" fillId="17" borderId="42" xfId="6" applyFont="1" applyFill="1" applyBorder="1" applyAlignment="1">
      <alignment horizontal="right" vertical="center"/>
    </xf>
    <xf numFmtId="42" fontId="31" fillId="17" borderId="43" xfId="6" applyFont="1" applyFill="1" applyBorder="1" applyAlignment="1">
      <alignment horizontal="right" vertical="center"/>
    </xf>
    <xf numFmtId="9" fontId="33" fillId="0" borderId="44" xfId="2" applyFont="1" applyBorder="1" applyAlignment="1">
      <alignment horizontal="center" vertical="center"/>
    </xf>
    <xf numFmtId="9" fontId="33" fillId="0" borderId="45" xfId="2" applyFont="1" applyBorder="1" applyAlignment="1">
      <alignment horizontal="center" vertical="center"/>
    </xf>
    <xf numFmtId="9" fontId="33" fillId="0" borderId="46" xfId="2" applyFont="1" applyBorder="1" applyAlignment="1">
      <alignment horizontal="center" vertical="center"/>
    </xf>
    <xf numFmtId="0" fontId="33" fillId="15" borderId="47" xfId="10" applyFont="1" applyFill="1" applyBorder="1" applyAlignment="1">
      <alignment vertical="center"/>
    </xf>
    <xf numFmtId="0" fontId="33" fillId="0" borderId="48" xfId="10" applyFont="1" applyBorder="1" applyAlignment="1">
      <alignment vertical="center"/>
    </xf>
    <xf numFmtId="0" fontId="37" fillId="0" borderId="49" xfId="10" applyFont="1" applyBorder="1" applyAlignment="1">
      <alignment horizontal="center" vertical="center"/>
    </xf>
    <xf numFmtId="174" fontId="33" fillId="15" borderId="47" xfId="7" applyNumberFormat="1" applyFont="1" applyFill="1" applyBorder="1" applyAlignment="1">
      <alignment vertical="center"/>
    </xf>
    <xf numFmtId="174" fontId="33" fillId="15" borderId="39" xfId="10" applyNumberFormat="1" applyFont="1" applyFill="1" applyBorder="1" applyAlignment="1">
      <alignment vertical="center"/>
    </xf>
    <xf numFmtId="174" fontId="33" fillId="15" borderId="47" xfId="10" applyNumberFormat="1" applyFont="1" applyFill="1" applyBorder="1" applyAlignment="1">
      <alignment vertical="center"/>
    </xf>
    <xf numFmtId="174" fontId="33" fillId="15" borderId="39" xfId="7" applyNumberFormat="1" applyFont="1" applyFill="1" applyBorder="1" applyAlignment="1">
      <alignment vertical="center"/>
    </xf>
    <xf numFmtId="174" fontId="33" fillId="15" borderId="48" xfId="10" applyNumberFormat="1" applyFont="1" applyFill="1" applyBorder="1" applyAlignment="1">
      <alignment vertical="center"/>
    </xf>
    <xf numFmtId="174" fontId="33" fillId="15" borderId="41" xfId="10" applyNumberFormat="1" applyFont="1" applyFill="1" applyBorder="1" applyAlignment="1">
      <alignment vertical="center"/>
    </xf>
    <xf numFmtId="0" fontId="37" fillId="0" borderId="43" xfId="10" applyFont="1" applyBorder="1" applyAlignment="1">
      <alignment horizontal="center" vertical="center"/>
    </xf>
    <xf numFmtId="0" fontId="33" fillId="0" borderId="50" xfId="10" applyFont="1" applyBorder="1" applyAlignment="1">
      <alignment vertical="center"/>
    </xf>
    <xf numFmtId="0" fontId="37" fillId="0" borderId="42" xfId="10" applyFont="1" applyBorder="1" applyAlignment="1">
      <alignment horizontal="center" vertical="center"/>
    </xf>
    <xf numFmtId="0" fontId="33" fillId="0" borderId="53" xfId="10" applyFont="1" applyBorder="1" applyAlignment="1">
      <alignment vertical="center"/>
    </xf>
    <xf numFmtId="0" fontId="33" fillId="0" borderId="54" xfId="10" applyFont="1" applyBorder="1" applyAlignment="1">
      <alignment vertical="center"/>
    </xf>
    <xf numFmtId="0" fontId="33" fillId="0" borderId="51" xfId="10" applyFont="1" applyBorder="1" applyAlignment="1">
      <alignment vertical="center"/>
    </xf>
    <xf numFmtId="0" fontId="33" fillId="0" borderId="52" xfId="10" applyFont="1" applyBorder="1" applyAlignment="1">
      <alignment vertical="center"/>
    </xf>
    <xf numFmtId="176" fontId="33" fillId="0" borderId="0" xfId="2" applyNumberFormat="1" applyFont="1" applyAlignment="1">
      <alignment vertical="center"/>
    </xf>
    <xf numFmtId="42" fontId="31" fillId="17" borderId="37" xfId="6" applyFont="1" applyFill="1" applyBorder="1" applyAlignment="1">
      <alignment horizontal="right" vertical="center"/>
    </xf>
    <xf numFmtId="42" fontId="31" fillId="17" borderId="17" xfId="6" applyFont="1" applyFill="1" applyBorder="1" applyAlignment="1">
      <alignment horizontal="right" vertical="center"/>
    </xf>
    <xf numFmtId="42" fontId="31" fillId="17" borderId="49" xfId="6" applyFont="1" applyFill="1" applyBorder="1" applyAlignment="1">
      <alignment horizontal="right" vertical="center"/>
    </xf>
    <xf numFmtId="176" fontId="33" fillId="0" borderId="55" xfId="2" applyNumberFormat="1" applyFont="1" applyBorder="1" applyAlignment="1">
      <alignment horizontal="center" vertical="center"/>
    </xf>
    <xf numFmtId="0" fontId="38" fillId="0" borderId="0" xfId="10" applyFont="1" applyAlignment="1">
      <alignment vertical="center"/>
    </xf>
    <xf numFmtId="10" fontId="38" fillId="0" borderId="0" xfId="10" applyNumberFormat="1" applyFont="1" applyAlignment="1">
      <alignment vertical="center"/>
    </xf>
    <xf numFmtId="174" fontId="33" fillId="0" borderId="48" xfId="10" applyNumberFormat="1" applyFont="1" applyBorder="1" applyAlignment="1">
      <alignment vertical="center"/>
    </xf>
    <xf numFmtId="174" fontId="33" fillId="0" borderId="26" xfId="7" applyNumberFormat="1" applyFont="1" applyFill="1" applyBorder="1" applyAlignment="1">
      <alignment vertical="center"/>
    </xf>
    <xf numFmtId="166" fontId="33" fillId="15" borderId="24" xfId="10" applyNumberFormat="1" applyFont="1" applyFill="1" applyBorder="1" applyAlignment="1">
      <alignment vertical="center"/>
    </xf>
    <xf numFmtId="42" fontId="31" fillId="17" borderId="23" xfId="6" applyFont="1" applyFill="1" applyBorder="1" applyAlignment="1">
      <alignment horizontal="right" vertical="center"/>
    </xf>
    <xf numFmtId="176" fontId="33" fillId="0" borderId="57" xfId="2" applyNumberFormat="1" applyFont="1" applyBorder="1" applyAlignment="1">
      <alignment horizontal="center" vertical="center"/>
    </xf>
    <xf numFmtId="176" fontId="33" fillId="0" borderId="56" xfId="2" applyNumberFormat="1" applyFont="1" applyBorder="1" applyAlignment="1">
      <alignment horizontal="center" vertical="center"/>
    </xf>
    <xf numFmtId="166" fontId="33" fillId="15" borderId="48" xfId="10" applyNumberFormat="1" applyFont="1" applyFill="1" applyBorder="1" applyAlignment="1">
      <alignment vertical="center"/>
    </xf>
    <xf numFmtId="166" fontId="33" fillId="15" borderId="41" xfId="10" applyNumberFormat="1" applyFont="1" applyFill="1" applyBorder="1" applyAlignment="1">
      <alignment vertical="center"/>
    </xf>
    <xf numFmtId="0" fontId="33" fillId="0" borderId="58" xfId="10" applyFont="1" applyBorder="1" applyAlignment="1">
      <alignment vertical="center"/>
    </xf>
    <xf numFmtId="42" fontId="31" fillId="17" borderId="59" xfId="6" applyFont="1" applyFill="1" applyBorder="1" applyAlignment="1">
      <alignment horizontal="right" vertical="center"/>
    </xf>
    <xf numFmtId="42" fontId="31" fillId="17" borderId="60" xfId="6" applyFont="1" applyFill="1" applyBorder="1" applyAlignment="1">
      <alignment horizontal="right" vertical="center"/>
    </xf>
    <xf numFmtId="42" fontId="31" fillId="17" borderId="61" xfId="6" applyFont="1" applyFill="1" applyBorder="1" applyAlignment="1">
      <alignment horizontal="right" vertical="center"/>
    </xf>
    <xf numFmtId="0" fontId="33" fillId="0" borderId="62" xfId="10" applyFont="1" applyBorder="1" applyAlignment="1">
      <alignment vertical="center"/>
    </xf>
    <xf numFmtId="0" fontId="33" fillId="0" borderId="63" xfId="10" applyFont="1" applyBorder="1" applyAlignment="1">
      <alignment vertical="center"/>
    </xf>
    <xf numFmtId="0" fontId="33" fillId="0" borderId="64" xfId="10" applyFont="1" applyBorder="1" applyAlignment="1">
      <alignment vertical="center"/>
    </xf>
    <xf numFmtId="166" fontId="28" fillId="0" borderId="0" xfId="0" applyNumberFormat="1" applyFont="1" applyAlignment="1">
      <alignment horizontal="center" vertical="center"/>
    </xf>
    <xf numFmtId="42" fontId="26" fillId="0" borderId="0" xfId="3" applyFont="1"/>
    <xf numFmtId="166" fontId="0" fillId="0" borderId="0" xfId="0" applyNumberFormat="1"/>
    <xf numFmtId="174" fontId="31" fillId="7" borderId="9" xfId="7" applyNumberFormat="1" applyFont="1" applyFill="1" applyBorder="1" applyAlignment="1">
      <alignment horizontal="left" vertical="center" wrapText="1"/>
    </xf>
    <xf numFmtId="44" fontId="31" fillId="7" borderId="9" xfId="7" applyFont="1" applyFill="1" applyBorder="1" applyAlignment="1">
      <alignment horizontal="left" vertical="center" wrapText="1"/>
    </xf>
    <xf numFmtId="44" fontId="31" fillId="0" borderId="31" xfId="7" applyFont="1" applyBorder="1" applyAlignment="1">
      <alignment vertical="center"/>
    </xf>
    <xf numFmtId="167" fontId="0" fillId="0" borderId="0" xfId="0" applyNumberFormat="1"/>
    <xf numFmtId="44" fontId="33" fillId="10" borderId="51" xfId="10" applyNumberFormat="1" applyFont="1" applyFill="1" applyBorder="1" applyAlignment="1">
      <alignment vertical="center"/>
    </xf>
    <xf numFmtId="44" fontId="33" fillId="10" borderId="27" xfId="10" applyNumberFormat="1" applyFont="1" applyFill="1" applyBorder="1" applyAlignment="1">
      <alignment vertical="center"/>
    </xf>
    <xf numFmtId="44" fontId="33" fillId="10" borderId="52" xfId="10" applyNumberFormat="1" applyFont="1" applyFill="1" applyBorder="1" applyAlignment="1">
      <alignment vertical="center"/>
    </xf>
    <xf numFmtId="174" fontId="33" fillId="18" borderId="19" xfId="7" applyNumberFormat="1" applyFont="1" applyFill="1" applyBorder="1" applyAlignment="1">
      <alignment vertical="center"/>
    </xf>
    <xf numFmtId="174" fontId="33" fillId="19" borderId="9" xfId="10" applyNumberFormat="1" applyFont="1" applyFill="1" applyBorder="1" applyAlignment="1">
      <alignment vertical="center"/>
    </xf>
    <xf numFmtId="44" fontId="39" fillId="0" borderId="0" xfId="10" applyNumberFormat="1" applyFont="1" applyAlignment="1">
      <alignment vertical="center"/>
    </xf>
    <xf numFmtId="9" fontId="21" fillId="0" borderId="7" xfId="0" applyNumberFormat="1" applyFont="1" applyBorder="1" applyAlignment="1">
      <alignment horizontal="right"/>
    </xf>
    <xf numFmtId="167" fontId="4" fillId="0" borderId="9" xfId="0" applyNumberFormat="1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 vertical="center"/>
    </xf>
    <xf numFmtId="167" fontId="4" fillId="6" borderId="12" xfId="0" applyNumberFormat="1" applyFont="1" applyFill="1" applyBorder="1"/>
    <xf numFmtId="167" fontId="4" fillId="5" borderId="9" xfId="0" applyNumberFormat="1" applyFont="1" applyFill="1" applyBorder="1"/>
    <xf numFmtId="44" fontId="39" fillId="0" borderId="0" xfId="1" applyFont="1" applyAlignment="1">
      <alignment vertical="center"/>
    </xf>
    <xf numFmtId="177" fontId="0" fillId="0" borderId="0" xfId="0" applyNumberFormat="1"/>
    <xf numFmtId="9" fontId="0" fillId="0" borderId="0" xfId="0" applyNumberFormat="1"/>
    <xf numFmtId="175" fontId="0" fillId="0" borderId="0" xfId="0" applyNumberFormat="1"/>
    <xf numFmtId="10" fontId="33" fillId="0" borderId="0" xfId="10" applyNumberFormat="1" applyFont="1" applyAlignment="1">
      <alignment vertical="center"/>
    </xf>
    <xf numFmtId="9" fontId="41" fillId="0" borderId="0" xfId="2" applyFont="1" applyFill="1" applyAlignment="1">
      <alignment vertical="center"/>
    </xf>
    <xf numFmtId="10" fontId="41" fillId="0" borderId="0" xfId="10" applyNumberFormat="1" applyFont="1" applyAlignment="1">
      <alignment vertical="center"/>
    </xf>
    <xf numFmtId="0" fontId="41" fillId="0" borderId="0" xfId="10" applyFont="1" applyAlignment="1">
      <alignment vertical="center"/>
    </xf>
    <xf numFmtId="174" fontId="33" fillId="15" borderId="16" xfId="10" applyNumberFormat="1" applyFont="1" applyFill="1" applyBorder="1" applyAlignment="1">
      <alignment vertical="center"/>
    </xf>
    <xf numFmtId="174" fontId="33" fillId="15" borderId="39" xfId="1" applyNumberFormat="1" applyFont="1" applyFill="1" applyBorder="1" applyAlignment="1">
      <alignment vertical="center"/>
    </xf>
    <xf numFmtId="166" fontId="33" fillId="20" borderId="41" xfId="10" applyNumberFormat="1" applyFont="1" applyFill="1" applyBorder="1" applyAlignment="1">
      <alignment vertical="center"/>
    </xf>
    <xf numFmtId="166" fontId="33" fillId="20" borderId="24" xfId="10" applyNumberFormat="1" applyFont="1" applyFill="1" applyBorder="1" applyAlignment="1">
      <alignment vertical="center"/>
    </xf>
    <xf numFmtId="166" fontId="33" fillId="20" borderId="48" xfId="10" applyNumberFormat="1" applyFont="1" applyFill="1" applyBorder="1" applyAlignment="1">
      <alignment vertical="center"/>
    </xf>
    <xf numFmtId="0" fontId="20" fillId="0" borderId="0" xfId="0" applyFont="1" applyAlignment="1">
      <alignment horizontal="justify" vertical="center"/>
    </xf>
    <xf numFmtId="0" fontId="42" fillId="0" borderId="0" xfId="0" applyFont="1" applyAlignment="1">
      <alignment vertical="center"/>
    </xf>
    <xf numFmtId="0" fontId="31" fillId="0" borderId="17" xfId="10" applyFont="1" applyBorder="1" applyAlignment="1">
      <alignment horizontal="center" vertical="center"/>
    </xf>
    <xf numFmtId="164" fontId="0" fillId="0" borderId="0" xfId="3" applyNumberFormat="1" applyFont="1"/>
    <xf numFmtId="0" fontId="33" fillId="0" borderId="71" xfId="10" applyFont="1" applyBorder="1" applyAlignment="1">
      <alignment vertical="center"/>
    </xf>
    <xf numFmtId="0" fontId="33" fillId="0" borderId="65" xfId="10" applyFont="1" applyBorder="1" applyAlignment="1">
      <alignment vertical="center"/>
    </xf>
    <xf numFmtId="0" fontId="31" fillId="21" borderId="9" xfId="10" applyFont="1" applyFill="1" applyBorder="1" applyAlignment="1">
      <alignment horizontal="left" vertical="center"/>
    </xf>
    <xf numFmtId="0" fontId="32" fillId="22" borderId="9" xfId="10" applyFont="1" applyFill="1" applyBorder="1" applyAlignment="1">
      <alignment horizontal="left" vertical="center"/>
    </xf>
    <xf numFmtId="167" fontId="11" fillId="8" borderId="4" xfId="0" applyNumberFormat="1" applyFont="1" applyFill="1" applyBorder="1" applyAlignment="1">
      <alignment horizontal="left" indent="1"/>
    </xf>
    <xf numFmtId="11" fontId="41" fillId="0" borderId="0" xfId="2" applyNumberFormat="1" applyFont="1" applyFill="1" applyAlignment="1">
      <alignment vertical="center"/>
    </xf>
    <xf numFmtId="0" fontId="33" fillId="15" borderId="41" xfId="10" applyFont="1" applyFill="1" applyBorder="1" applyAlignment="1">
      <alignment vertical="center"/>
    </xf>
    <xf numFmtId="0" fontId="33" fillId="15" borderId="24" xfId="10" applyFont="1" applyFill="1" applyBorder="1" applyAlignment="1">
      <alignment vertical="center"/>
    </xf>
    <xf numFmtId="0" fontId="33" fillId="15" borderId="48" xfId="10" applyFont="1" applyFill="1" applyBorder="1" applyAlignment="1">
      <alignment vertical="center"/>
    </xf>
    <xf numFmtId="0" fontId="33" fillId="10" borderId="47" xfId="10" applyFont="1" applyFill="1" applyBorder="1" applyAlignment="1">
      <alignment vertical="center"/>
    </xf>
    <xf numFmtId="0" fontId="33" fillId="10" borderId="39" xfId="10" applyFont="1" applyFill="1" applyBorder="1" applyAlignment="1">
      <alignment vertical="center"/>
    </xf>
    <xf numFmtId="0" fontId="33" fillId="10" borderId="26" xfId="10" applyFont="1" applyFill="1" applyBorder="1" applyAlignment="1">
      <alignment vertical="center"/>
    </xf>
    <xf numFmtId="174" fontId="33" fillId="10" borderId="26" xfId="7" applyNumberFormat="1" applyFont="1" applyFill="1" applyBorder="1" applyAlignment="1">
      <alignment vertical="center"/>
    </xf>
    <xf numFmtId="174" fontId="33" fillId="10" borderId="47" xfId="7" applyNumberFormat="1" applyFont="1" applyFill="1" applyBorder="1" applyAlignment="1">
      <alignment vertical="center"/>
    </xf>
    <xf numFmtId="174" fontId="33" fillId="10" borderId="39" xfId="7" applyNumberFormat="1" applyFont="1" applyFill="1" applyBorder="1" applyAlignment="1">
      <alignment vertical="center"/>
    </xf>
    <xf numFmtId="166" fontId="33" fillId="10" borderId="24" xfId="10" applyNumberFormat="1" applyFont="1" applyFill="1" applyBorder="1" applyAlignment="1">
      <alignment vertical="center"/>
    </xf>
    <xf numFmtId="174" fontId="33" fillId="10" borderId="48" xfId="10" applyNumberFormat="1" applyFont="1" applyFill="1" applyBorder="1" applyAlignment="1">
      <alignment vertical="center"/>
    </xf>
    <xf numFmtId="174" fontId="33" fillId="10" borderId="41" xfId="10" applyNumberFormat="1" applyFont="1" applyFill="1" applyBorder="1" applyAlignment="1">
      <alignment vertical="center"/>
    </xf>
    <xf numFmtId="174" fontId="33" fillId="10" borderId="24" xfId="10" applyNumberFormat="1" applyFont="1" applyFill="1" applyBorder="1" applyAlignment="1">
      <alignment vertical="center"/>
    </xf>
    <xf numFmtId="174" fontId="33" fillId="10" borderId="72" xfId="10" applyNumberFormat="1" applyFont="1" applyFill="1" applyBorder="1" applyAlignment="1">
      <alignment vertical="center"/>
    </xf>
    <xf numFmtId="174" fontId="33" fillId="10" borderId="25" xfId="10" applyNumberFormat="1" applyFont="1" applyFill="1" applyBorder="1" applyAlignment="1">
      <alignment vertical="center"/>
    </xf>
    <xf numFmtId="174" fontId="33" fillId="10" borderId="0" xfId="10" applyNumberFormat="1" applyFont="1" applyFill="1" applyAlignment="1">
      <alignment vertical="center"/>
    </xf>
    <xf numFmtId="0" fontId="37" fillId="0" borderId="31" xfId="10" applyFont="1" applyBorder="1" applyAlignment="1">
      <alignment horizontal="center" vertical="center"/>
    </xf>
    <xf numFmtId="0" fontId="33" fillId="10" borderId="14" xfId="10" applyFont="1" applyFill="1" applyBorder="1" applyAlignment="1">
      <alignment vertical="center"/>
    </xf>
    <xf numFmtId="0" fontId="33" fillId="15" borderId="71" xfId="10" applyFont="1" applyFill="1" applyBorder="1" applyAlignment="1">
      <alignment vertical="center"/>
    </xf>
    <xf numFmtId="166" fontId="33" fillId="15" borderId="71" xfId="10" applyNumberFormat="1" applyFont="1" applyFill="1" applyBorder="1" applyAlignment="1">
      <alignment vertical="center"/>
    </xf>
    <xf numFmtId="174" fontId="33" fillId="0" borderId="71" xfId="10" applyNumberFormat="1" applyFont="1" applyBorder="1" applyAlignment="1">
      <alignment vertical="center"/>
    </xf>
    <xf numFmtId="174" fontId="33" fillId="15" borderId="14" xfId="7" applyNumberFormat="1" applyFont="1" applyFill="1" applyBorder="1" applyAlignment="1">
      <alignment vertical="center"/>
    </xf>
    <xf numFmtId="42" fontId="31" fillId="17" borderId="31" xfId="6" applyFont="1" applyFill="1" applyBorder="1" applyAlignment="1">
      <alignment horizontal="right" vertical="center"/>
    </xf>
    <xf numFmtId="0" fontId="33" fillId="10" borderId="16" xfId="10" applyFont="1" applyFill="1" applyBorder="1" applyAlignment="1">
      <alignment vertical="center"/>
    </xf>
    <xf numFmtId="166" fontId="33" fillId="10" borderId="25" xfId="10" applyNumberFormat="1" applyFont="1" applyFill="1" applyBorder="1" applyAlignment="1">
      <alignment vertical="center"/>
    </xf>
    <xf numFmtId="166" fontId="33" fillId="15" borderId="25" xfId="10" applyNumberFormat="1" applyFont="1" applyFill="1" applyBorder="1" applyAlignment="1">
      <alignment vertical="center"/>
    </xf>
    <xf numFmtId="174" fontId="33" fillId="15" borderId="25" xfId="10" applyNumberFormat="1" applyFont="1" applyFill="1" applyBorder="1" applyAlignment="1">
      <alignment vertical="center"/>
    </xf>
    <xf numFmtId="42" fontId="31" fillId="17" borderId="44" xfId="6" applyFont="1" applyFill="1" applyBorder="1" applyAlignment="1">
      <alignment horizontal="right" vertical="center"/>
    </xf>
    <xf numFmtId="42" fontId="31" fillId="17" borderId="45" xfId="6" applyFont="1" applyFill="1" applyBorder="1" applyAlignment="1">
      <alignment horizontal="right" vertical="center"/>
    </xf>
    <xf numFmtId="42" fontId="31" fillId="17" borderId="46" xfId="6" applyFont="1" applyFill="1" applyBorder="1" applyAlignment="1">
      <alignment horizontal="right" vertical="center"/>
    </xf>
    <xf numFmtId="166" fontId="33" fillId="10" borderId="41" xfId="10" applyNumberFormat="1" applyFont="1" applyFill="1" applyBorder="1" applyAlignment="1">
      <alignment vertical="center"/>
    </xf>
    <xf numFmtId="166" fontId="33" fillId="10" borderId="48" xfId="10" applyNumberFormat="1" applyFont="1" applyFill="1" applyBorder="1" applyAlignment="1">
      <alignment vertical="center"/>
    </xf>
    <xf numFmtId="174" fontId="33" fillId="10" borderId="14" xfId="7" applyNumberFormat="1" applyFont="1" applyFill="1" applyBorder="1" applyAlignment="1">
      <alignment vertical="center"/>
    </xf>
    <xf numFmtId="0" fontId="33" fillId="15" borderId="0" xfId="10" applyFont="1" applyFill="1" applyAlignment="1">
      <alignment vertical="center"/>
    </xf>
    <xf numFmtId="44" fontId="33" fillId="15" borderId="51" xfId="10" applyNumberFormat="1" applyFont="1" applyFill="1" applyBorder="1" applyAlignment="1">
      <alignment vertical="center"/>
    </xf>
    <xf numFmtId="44" fontId="33" fillId="15" borderId="27" xfId="10" applyNumberFormat="1" applyFont="1" applyFill="1" applyBorder="1" applyAlignment="1">
      <alignment vertical="center"/>
    </xf>
    <xf numFmtId="44" fontId="33" fillId="15" borderId="52" xfId="10" applyNumberFormat="1" applyFont="1" applyFill="1" applyBorder="1" applyAlignment="1">
      <alignment vertical="center"/>
    </xf>
    <xf numFmtId="0" fontId="33" fillId="10" borderId="41" xfId="10" applyFont="1" applyFill="1" applyBorder="1" applyAlignment="1">
      <alignment vertical="center"/>
    </xf>
    <xf numFmtId="0" fontId="33" fillId="10" borderId="25" xfId="10" applyFont="1" applyFill="1" applyBorder="1" applyAlignment="1">
      <alignment vertical="center"/>
    </xf>
    <xf numFmtId="0" fontId="33" fillId="10" borderId="40" xfId="10" applyFont="1" applyFill="1" applyBorder="1" applyAlignment="1">
      <alignment vertical="center"/>
    </xf>
    <xf numFmtId="0" fontId="33" fillId="10" borderId="24" xfId="10" applyFont="1" applyFill="1" applyBorder="1" applyAlignment="1">
      <alignment vertical="center"/>
    </xf>
    <xf numFmtId="0" fontId="33" fillId="10" borderId="48" xfId="10" applyFont="1" applyFill="1" applyBorder="1" applyAlignment="1">
      <alignment vertical="center"/>
    </xf>
    <xf numFmtId="0" fontId="33" fillId="10" borderId="0" xfId="10" applyFont="1" applyFill="1" applyAlignment="1">
      <alignment vertical="center"/>
    </xf>
    <xf numFmtId="174" fontId="33" fillId="10" borderId="39" xfId="1" applyNumberFormat="1" applyFont="1" applyFill="1" applyBorder="1" applyAlignment="1">
      <alignment vertical="center"/>
    </xf>
    <xf numFmtId="174" fontId="33" fillId="10" borderId="16" xfId="10" applyNumberFormat="1" applyFont="1" applyFill="1" applyBorder="1" applyAlignment="1">
      <alignment vertical="center"/>
    </xf>
    <xf numFmtId="174" fontId="33" fillId="10" borderId="26" xfId="10" applyNumberFormat="1" applyFont="1" applyFill="1" applyBorder="1" applyAlignment="1">
      <alignment vertical="center"/>
    </xf>
    <xf numFmtId="174" fontId="33" fillId="10" borderId="39" xfId="10" applyNumberFormat="1" applyFont="1" applyFill="1" applyBorder="1" applyAlignment="1">
      <alignment vertical="center"/>
    </xf>
    <xf numFmtId="174" fontId="33" fillId="10" borderId="47" xfId="10" applyNumberFormat="1" applyFont="1" applyFill="1" applyBorder="1" applyAlignment="1">
      <alignment vertical="center"/>
    </xf>
    <xf numFmtId="0" fontId="33" fillId="10" borderId="28" xfId="10" applyFont="1" applyFill="1" applyBorder="1" applyAlignment="1">
      <alignment vertical="center"/>
    </xf>
    <xf numFmtId="0" fontId="33" fillId="10" borderId="50" xfId="10" applyFont="1" applyFill="1" applyBorder="1" applyAlignment="1">
      <alignment vertical="center"/>
    </xf>
    <xf numFmtId="0" fontId="33" fillId="10" borderId="53" xfId="10" applyFont="1" applyFill="1" applyBorder="1" applyAlignment="1">
      <alignment vertical="center"/>
    </xf>
    <xf numFmtId="0" fontId="33" fillId="10" borderId="27" xfId="10" applyFont="1" applyFill="1" applyBorder="1" applyAlignment="1">
      <alignment vertical="center"/>
    </xf>
    <xf numFmtId="0" fontId="33" fillId="10" borderId="29" xfId="10" applyFont="1" applyFill="1" applyBorder="1" applyAlignment="1">
      <alignment vertical="center"/>
    </xf>
    <xf numFmtId="0" fontId="33" fillId="10" borderId="54" xfId="10" applyFont="1" applyFill="1" applyBorder="1" applyAlignment="1">
      <alignment vertical="center"/>
    </xf>
    <xf numFmtId="0" fontId="33" fillId="10" borderId="51" xfId="10" applyFont="1" applyFill="1" applyBorder="1" applyAlignment="1">
      <alignment vertical="center"/>
    </xf>
    <xf numFmtId="0" fontId="33" fillId="10" borderId="52" xfId="10" applyFont="1" applyFill="1" applyBorder="1" applyAlignment="1">
      <alignment vertical="center"/>
    </xf>
    <xf numFmtId="0" fontId="33" fillId="10" borderId="62" xfId="10" applyFont="1" applyFill="1" applyBorder="1" applyAlignment="1">
      <alignment vertical="center"/>
    </xf>
    <xf numFmtId="0" fontId="33" fillId="10" borderId="69" xfId="10" applyFont="1" applyFill="1" applyBorder="1" applyAlignment="1">
      <alignment vertical="center"/>
    </xf>
    <xf numFmtId="0" fontId="33" fillId="10" borderId="70" xfId="10" applyFont="1" applyFill="1" applyBorder="1" applyAlignment="1">
      <alignment vertical="center"/>
    </xf>
    <xf numFmtId="0" fontId="33" fillId="10" borderId="63" xfId="10" applyFont="1" applyFill="1" applyBorder="1" applyAlignment="1">
      <alignment vertical="center"/>
    </xf>
    <xf numFmtId="0" fontId="33" fillId="10" borderId="64" xfId="10" applyFont="1" applyFill="1" applyBorder="1" applyAlignment="1">
      <alignment vertical="center"/>
    </xf>
    <xf numFmtId="0" fontId="33" fillId="15" borderId="73" xfId="10" applyFont="1" applyFill="1" applyBorder="1" applyAlignment="1">
      <alignment vertical="center"/>
    </xf>
    <xf numFmtId="0" fontId="33" fillId="15" borderId="74" xfId="10" applyFont="1" applyFill="1" applyBorder="1" applyAlignment="1">
      <alignment vertical="center"/>
    </xf>
    <xf numFmtId="0" fontId="33" fillId="15" borderId="75" xfId="10" applyFont="1" applyFill="1" applyBorder="1" applyAlignment="1">
      <alignment vertical="center"/>
    </xf>
    <xf numFmtId="0" fontId="33" fillId="0" borderId="72" xfId="10" applyFont="1" applyBorder="1" applyAlignment="1">
      <alignment vertical="center"/>
    </xf>
    <xf numFmtId="0" fontId="33" fillId="15" borderId="56" xfId="10" applyFont="1" applyFill="1" applyBorder="1" applyAlignment="1">
      <alignment vertical="center"/>
    </xf>
    <xf numFmtId="0" fontId="33" fillId="10" borderId="71" xfId="10" applyFont="1" applyFill="1" applyBorder="1" applyAlignment="1">
      <alignment vertical="center"/>
    </xf>
    <xf numFmtId="166" fontId="33" fillId="10" borderId="51" xfId="10" applyNumberFormat="1" applyFont="1" applyFill="1" applyBorder="1" applyAlignment="1">
      <alignment vertical="center"/>
    </xf>
    <xf numFmtId="166" fontId="33" fillId="10" borderId="71" xfId="10" applyNumberFormat="1" applyFont="1" applyFill="1" applyBorder="1" applyAlignment="1">
      <alignment vertical="center"/>
    </xf>
    <xf numFmtId="0" fontId="33" fillId="0" borderId="78" xfId="10" applyFont="1" applyBorder="1" applyAlignment="1">
      <alignment vertical="center"/>
    </xf>
    <xf numFmtId="166" fontId="33" fillId="10" borderId="78" xfId="10" applyNumberFormat="1" applyFont="1" applyFill="1" applyBorder="1" applyAlignment="1">
      <alignment vertical="center"/>
    </xf>
    <xf numFmtId="174" fontId="33" fillId="10" borderId="29" xfId="7" applyNumberFormat="1" applyFont="1" applyFill="1" applyBorder="1" applyAlignment="1">
      <alignment vertical="center"/>
    </xf>
    <xf numFmtId="174" fontId="33" fillId="10" borderId="53" xfId="7" applyNumberFormat="1" applyFont="1" applyFill="1" applyBorder="1" applyAlignment="1">
      <alignment vertical="center"/>
    </xf>
    <xf numFmtId="166" fontId="33" fillId="10" borderId="27" xfId="10" applyNumberFormat="1" applyFont="1" applyFill="1" applyBorder="1" applyAlignment="1">
      <alignment vertical="center"/>
    </xf>
    <xf numFmtId="0" fontId="33" fillId="10" borderId="58" xfId="10" applyFont="1" applyFill="1" applyBorder="1" applyAlignment="1">
      <alignment vertical="center"/>
    </xf>
    <xf numFmtId="174" fontId="33" fillId="10" borderId="77" xfId="7" applyNumberFormat="1" applyFont="1" applyFill="1" applyBorder="1" applyAlignment="1">
      <alignment vertical="center"/>
    </xf>
    <xf numFmtId="174" fontId="33" fillId="10" borderId="50" xfId="7" applyNumberFormat="1" applyFont="1" applyFill="1" applyBorder="1" applyAlignment="1">
      <alignment vertical="center"/>
    </xf>
    <xf numFmtId="174" fontId="33" fillId="10" borderId="51" xfId="10" applyNumberFormat="1" applyFont="1" applyFill="1" applyBorder="1" applyAlignment="1">
      <alignment vertical="center"/>
    </xf>
    <xf numFmtId="174" fontId="33" fillId="10" borderId="28" xfId="10" applyNumberFormat="1" applyFont="1" applyFill="1" applyBorder="1" applyAlignment="1">
      <alignment vertical="center"/>
    </xf>
    <xf numFmtId="174" fontId="33" fillId="10" borderId="58" xfId="10" applyNumberFormat="1" applyFont="1" applyFill="1" applyBorder="1" applyAlignment="1">
      <alignment vertical="center"/>
    </xf>
    <xf numFmtId="0" fontId="33" fillId="10" borderId="80" xfId="10" applyFont="1" applyFill="1" applyBorder="1" applyAlignment="1">
      <alignment vertical="center"/>
    </xf>
    <xf numFmtId="0" fontId="33" fillId="10" borderId="81" xfId="10" applyFont="1" applyFill="1" applyBorder="1" applyAlignment="1">
      <alignment vertical="center"/>
    </xf>
    <xf numFmtId="0" fontId="33" fillId="10" borderId="82" xfId="10" applyFont="1" applyFill="1" applyBorder="1" applyAlignment="1">
      <alignment vertical="center"/>
    </xf>
    <xf numFmtId="0" fontId="33" fillId="10" borderId="83" xfId="10" applyFont="1" applyFill="1" applyBorder="1" applyAlignment="1">
      <alignment vertical="center"/>
    </xf>
    <xf numFmtId="167" fontId="28" fillId="10" borderId="0" xfId="0" applyNumberFormat="1" applyFont="1" applyFill="1" applyAlignment="1">
      <alignment horizontal="center" vertical="center"/>
    </xf>
    <xf numFmtId="42" fontId="26" fillId="0" borderId="0" xfId="3" applyFont="1" applyAlignment="1">
      <alignment horizontal="center" vertical="center"/>
    </xf>
    <xf numFmtId="42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32" fillId="22" borderId="18" xfId="10" applyFont="1" applyFill="1" applyBorder="1" applyAlignment="1">
      <alignment horizontal="left" vertical="center"/>
    </xf>
    <xf numFmtId="174" fontId="33" fillId="10" borderId="27" xfId="10" applyNumberFormat="1" applyFont="1" applyFill="1" applyBorder="1" applyAlignment="1">
      <alignment vertical="center"/>
    </xf>
    <xf numFmtId="174" fontId="33" fillId="10" borderId="71" xfId="10" applyNumberFormat="1" applyFont="1" applyFill="1" applyBorder="1" applyAlignment="1">
      <alignment vertical="center"/>
    </xf>
    <xf numFmtId="166" fontId="33" fillId="10" borderId="85" xfId="10" applyNumberFormat="1" applyFont="1" applyFill="1" applyBorder="1" applyAlignment="1">
      <alignment vertical="center"/>
    </xf>
    <xf numFmtId="166" fontId="33" fillId="10" borderId="86" xfId="10" applyNumberFormat="1" applyFont="1" applyFill="1" applyBorder="1" applyAlignment="1">
      <alignment vertical="center"/>
    </xf>
    <xf numFmtId="166" fontId="33" fillId="10" borderId="87" xfId="10" applyNumberFormat="1" applyFont="1" applyFill="1" applyBorder="1" applyAlignment="1">
      <alignment vertical="center"/>
    </xf>
    <xf numFmtId="174" fontId="33" fillId="10" borderId="62" xfId="7" applyNumberFormat="1" applyFont="1" applyFill="1" applyBorder="1" applyAlignment="1">
      <alignment vertical="center"/>
    </xf>
    <xf numFmtId="174" fontId="33" fillId="10" borderId="63" xfId="7" applyNumberFormat="1" applyFont="1" applyFill="1" applyBorder="1" applyAlignment="1">
      <alignment vertical="center"/>
    </xf>
    <xf numFmtId="174" fontId="33" fillId="10" borderId="64" xfId="7" applyNumberFormat="1" applyFont="1" applyFill="1" applyBorder="1" applyAlignment="1">
      <alignment vertical="center"/>
    </xf>
    <xf numFmtId="174" fontId="33" fillId="10" borderId="88" xfId="7" applyNumberFormat="1" applyFont="1" applyFill="1" applyBorder="1" applyAlignment="1">
      <alignment vertical="center"/>
    </xf>
    <xf numFmtId="174" fontId="33" fillId="10" borderId="89" xfId="7" applyNumberFormat="1" applyFont="1" applyFill="1" applyBorder="1" applyAlignment="1">
      <alignment vertical="center"/>
    </xf>
    <xf numFmtId="174" fontId="33" fillId="10" borderId="90" xfId="7" applyNumberFormat="1" applyFont="1" applyFill="1" applyBorder="1" applyAlignment="1">
      <alignment vertical="center"/>
    </xf>
    <xf numFmtId="0" fontId="33" fillId="0" borderId="81" xfId="10" applyFont="1" applyBorder="1" applyAlignment="1">
      <alignment vertical="center"/>
    </xf>
    <xf numFmtId="166" fontId="33" fillId="10" borderId="0" xfId="10" applyNumberFormat="1" applyFont="1" applyFill="1" applyAlignment="1">
      <alignment vertical="center"/>
    </xf>
    <xf numFmtId="166" fontId="33" fillId="10" borderId="52" xfId="10" applyNumberFormat="1" applyFont="1" applyFill="1" applyBorder="1" applyAlignment="1">
      <alignment vertical="center"/>
    </xf>
    <xf numFmtId="0" fontId="33" fillId="0" borderId="85" xfId="10" applyFont="1" applyBorder="1" applyAlignment="1">
      <alignment vertical="center"/>
    </xf>
    <xf numFmtId="0" fontId="33" fillId="0" borderId="86" xfId="10" applyFont="1" applyBorder="1" applyAlignment="1">
      <alignment vertical="center"/>
    </xf>
    <xf numFmtId="0" fontId="33" fillId="0" borderId="87" xfId="10" applyFont="1" applyBorder="1" applyAlignment="1">
      <alignment vertical="center"/>
    </xf>
    <xf numFmtId="166" fontId="33" fillId="10" borderId="62" xfId="10" applyNumberFormat="1" applyFont="1" applyFill="1" applyBorder="1" applyAlignment="1">
      <alignment vertical="center"/>
    </xf>
    <xf numFmtId="166" fontId="33" fillId="10" borderId="63" xfId="10" applyNumberFormat="1" applyFont="1" applyFill="1" applyBorder="1" applyAlignment="1">
      <alignment vertical="center"/>
    </xf>
    <xf numFmtId="166" fontId="33" fillId="10" borderId="64" xfId="10" applyNumberFormat="1" applyFont="1" applyFill="1" applyBorder="1" applyAlignment="1">
      <alignment vertical="center"/>
    </xf>
    <xf numFmtId="174" fontId="33" fillId="10" borderId="40" xfId="10" applyNumberFormat="1" applyFont="1" applyFill="1" applyBorder="1" applyAlignment="1">
      <alignment vertical="center"/>
    </xf>
    <xf numFmtId="44" fontId="33" fillId="10" borderId="0" xfId="10" applyNumberFormat="1" applyFont="1" applyFill="1" applyAlignment="1">
      <alignment vertical="center"/>
    </xf>
    <xf numFmtId="42" fontId="15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9" xfId="18" applyFont="1" applyBorder="1"/>
    <xf numFmtId="0" fontId="4" fillId="0" borderId="17" xfId="18" applyFont="1" applyBorder="1"/>
    <xf numFmtId="0" fontId="4" fillId="0" borderId="9" xfId="18" applyFont="1" applyBorder="1" applyAlignment="1">
      <alignment wrapText="1"/>
    </xf>
    <xf numFmtId="44" fontId="18" fillId="0" borderId="0" xfId="8" applyNumberFormat="1" applyAlignment="1">
      <alignment horizontal="left"/>
    </xf>
    <xf numFmtId="0" fontId="18" fillId="0" borderId="0" xfId="8" applyAlignment="1">
      <alignment horizontal="left"/>
    </xf>
    <xf numFmtId="0" fontId="4" fillId="0" borderId="0" xfId="0" applyFont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4" fillId="5" borderId="3" xfId="0" applyFont="1" applyFill="1" applyBorder="1" applyAlignment="1">
      <alignment horizontal="center" vertical="center"/>
    </xf>
    <xf numFmtId="0" fontId="0" fillId="0" borderId="17" xfId="0" applyBorder="1"/>
    <xf numFmtId="172" fontId="4" fillId="5" borderId="8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72" fontId="4" fillId="5" borderId="9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5" fillId="0" borderId="9" xfId="0" applyFont="1" applyBorder="1" applyAlignment="1">
      <alignment vertical="center" wrapText="1"/>
    </xf>
    <xf numFmtId="0" fontId="45" fillId="0" borderId="9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5" fillId="0" borderId="0" xfId="0" applyFont="1"/>
    <xf numFmtId="167" fontId="7" fillId="0" borderId="0" xfId="0" applyNumberFormat="1" applyFont="1"/>
    <xf numFmtId="0" fontId="4" fillId="7" borderId="8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1" fillId="0" borderId="0" xfId="0" applyFont="1"/>
    <xf numFmtId="0" fontId="6" fillId="7" borderId="9" xfId="0" applyFont="1" applyFill="1" applyBorder="1" applyAlignment="1">
      <alignment horizontal="center" vertical="center" wrapText="1"/>
    </xf>
    <xf numFmtId="0" fontId="45" fillId="0" borderId="9" xfId="0" applyFont="1" applyBorder="1" applyAlignment="1">
      <alignment horizontal="left" vertical="center" wrapText="1"/>
    </xf>
    <xf numFmtId="0" fontId="45" fillId="0" borderId="17" xfId="0" applyFont="1" applyBorder="1" applyAlignment="1">
      <alignment horizontal="center" vertical="center"/>
    </xf>
    <xf numFmtId="2" fontId="4" fillId="7" borderId="8" xfId="0" applyNumberFormat="1" applyFont="1" applyFill="1" applyBorder="1" applyAlignment="1">
      <alignment horizontal="center" vertical="center"/>
    </xf>
    <xf numFmtId="2" fontId="4" fillId="7" borderId="9" xfId="0" applyNumberFormat="1" applyFont="1" applyFill="1" applyBorder="1" applyAlignment="1">
      <alignment horizontal="center" vertical="center"/>
    </xf>
    <xf numFmtId="0" fontId="45" fillId="0" borderId="17" xfId="0" applyFont="1" applyBorder="1" applyAlignment="1">
      <alignment horizontal="left" vertical="center" wrapText="1"/>
    </xf>
    <xf numFmtId="0" fontId="46" fillId="0" borderId="17" xfId="0" applyFont="1" applyBorder="1" applyAlignment="1">
      <alignment horizontal="left" vertical="center" wrapText="1"/>
    </xf>
    <xf numFmtId="167" fontId="7" fillId="6" borderId="12" xfId="0" applyNumberFormat="1" applyFont="1" applyFill="1" applyBorder="1" applyAlignment="1">
      <alignment vertical="center"/>
    </xf>
    <xf numFmtId="2" fontId="6" fillId="0" borderId="3" xfId="0" applyNumberFormat="1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3" fillId="0" borderId="1" xfId="0" applyFont="1" applyBorder="1" applyAlignment="1">
      <alignment horizontal="justify"/>
    </xf>
    <xf numFmtId="0" fontId="13" fillId="0" borderId="2" xfId="0" applyFont="1" applyBorder="1" applyAlignment="1">
      <alignment horizontal="justify"/>
    </xf>
    <xf numFmtId="0" fontId="13" fillId="0" borderId="3" xfId="0" applyFont="1" applyBorder="1" applyAlignment="1">
      <alignment horizontal="justify"/>
    </xf>
    <xf numFmtId="0" fontId="1" fillId="0" borderId="13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7" fillId="0" borderId="1" xfId="0" applyFont="1" applyBorder="1" applyAlignment="1">
      <alignment horizontal="right"/>
    </xf>
    <xf numFmtId="0" fontId="9" fillId="0" borderId="2" xfId="0" applyFont="1" applyBorder="1"/>
    <xf numFmtId="0" fontId="9" fillId="0" borderId="3" xfId="0" applyFont="1" applyBorder="1"/>
    <xf numFmtId="0" fontId="7" fillId="11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8" fillId="13" borderId="1" xfId="0" applyFont="1" applyFill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7" fillId="0" borderId="2" xfId="0" applyFont="1" applyBorder="1" applyAlignment="1">
      <alignment horizontal="right"/>
    </xf>
    <xf numFmtId="0" fontId="5" fillId="0" borderId="20" xfId="0" applyFont="1" applyBorder="1"/>
    <xf numFmtId="0" fontId="23" fillId="11" borderId="2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0" fillId="0" borderId="13" xfId="0" applyBorder="1" applyAlignment="1">
      <alignment horizontal="justify"/>
    </xf>
    <xf numFmtId="0" fontId="13" fillId="11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36" fillId="11" borderId="32" xfId="10" applyFont="1" applyFill="1" applyBorder="1" applyAlignment="1">
      <alignment horizontal="center" vertical="center" wrapText="1"/>
    </xf>
    <xf numFmtId="0" fontId="36" fillId="11" borderId="33" xfId="10" applyFont="1" applyFill="1" applyBorder="1" applyAlignment="1">
      <alignment horizontal="center" vertical="center" wrapText="1"/>
    </xf>
    <xf numFmtId="0" fontId="36" fillId="11" borderId="34" xfId="10" applyFont="1" applyFill="1" applyBorder="1" applyAlignment="1">
      <alignment horizontal="center" vertical="center" wrapText="1"/>
    </xf>
    <xf numFmtId="0" fontId="36" fillId="11" borderId="35" xfId="10" applyFont="1" applyFill="1" applyBorder="1" applyAlignment="1">
      <alignment horizontal="center" vertical="center" wrapText="1"/>
    </xf>
    <xf numFmtId="0" fontId="36" fillId="11" borderId="30" xfId="10" applyFont="1" applyFill="1" applyBorder="1" applyAlignment="1">
      <alignment horizontal="center" vertical="center" wrapText="1"/>
    </xf>
    <xf numFmtId="0" fontId="36" fillId="11" borderId="36" xfId="10" applyFont="1" applyFill="1" applyBorder="1" applyAlignment="1">
      <alignment horizontal="center" vertical="center" wrapText="1"/>
    </xf>
    <xf numFmtId="0" fontId="32" fillId="0" borderId="0" xfId="10" applyFont="1" applyAlignment="1">
      <alignment horizontal="left" vertical="center"/>
    </xf>
    <xf numFmtId="0" fontId="35" fillId="11" borderId="8" xfId="10" applyFont="1" applyFill="1" applyBorder="1" applyAlignment="1">
      <alignment horizontal="center" vertical="center" wrapText="1"/>
    </xf>
    <xf numFmtId="0" fontId="35" fillId="11" borderId="21" xfId="10" applyFont="1" applyFill="1" applyBorder="1" applyAlignment="1">
      <alignment horizontal="center" vertical="center" wrapText="1"/>
    </xf>
    <xf numFmtId="0" fontId="35" fillId="11" borderId="5" xfId="10" applyFont="1" applyFill="1" applyBorder="1" applyAlignment="1">
      <alignment horizontal="center" vertical="center" wrapText="1"/>
    </xf>
    <xf numFmtId="0" fontId="35" fillId="11" borderId="22" xfId="10" applyFont="1" applyFill="1" applyBorder="1" applyAlignment="1">
      <alignment horizontal="center" vertical="center" wrapText="1"/>
    </xf>
    <xf numFmtId="0" fontId="32" fillId="12" borderId="9" xfId="10" applyFont="1" applyFill="1" applyBorder="1" applyAlignment="1">
      <alignment horizontal="center" vertical="center" wrapText="1"/>
    </xf>
    <xf numFmtId="0" fontId="32" fillId="12" borderId="17" xfId="10" applyFont="1" applyFill="1" applyBorder="1" applyAlignment="1">
      <alignment horizontal="center" vertical="center" wrapText="1"/>
    </xf>
    <xf numFmtId="0" fontId="32" fillId="12" borderId="18" xfId="10" applyFont="1" applyFill="1" applyBorder="1" applyAlignment="1">
      <alignment horizontal="center" vertical="center" wrapText="1"/>
    </xf>
    <xf numFmtId="0" fontId="32" fillId="12" borderId="31" xfId="10" applyFont="1" applyFill="1" applyBorder="1" applyAlignment="1">
      <alignment horizontal="center" vertical="center" wrapText="1"/>
    </xf>
    <xf numFmtId="0" fontId="33" fillId="15" borderId="66" xfId="10" applyFont="1" applyFill="1" applyBorder="1" applyAlignment="1">
      <alignment horizontal="center" vertical="center"/>
    </xf>
    <xf numFmtId="0" fontId="33" fillId="15" borderId="67" xfId="10" applyFont="1" applyFill="1" applyBorder="1" applyAlignment="1">
      <alignment horizontal="center" vertical="center"/>
    </xf>
    <xf numFmtId="0" fontId="33" fillId="15" borderId="33" xfId="10" applyFont="1" applyFill="1" applyBorder="1" applyAlignment="1">
      <alignment horizontal="center" vertical="center"/>
    </xf>
    <xf numFmtId="0" fontId="33" fillId="15" borderId="34" xfId="10" applyFont="1" applyFill="1" applyBorder="1" applyAlignment="1">
      <alignment horizontal="center" vertical="center"/>
    </xf>
    <xf numFmtId="0" fontId="33" fillId="15" borderId="32" xfId="10" applyFont="1" applyFill="1" applyBorder="1" applyAlignment="1">
      <alignment horizontal="center" vertical="center"/>
    </xf>
    <xf numFmtId="0" fontId="33" fillId="15" borderId="68" xfId="10" applyFont="1" applyFill="1" applyBorder="1" applyAlignment="1">
      <alignment horizontal="center" vertical="center"/>
    </xf>
    <xf numFmtId="174" fontId="33" fillId="15" borderId="66" xfId="7" applyNumberFormat="1" applyFont="1" applyFill="1" applyBorder="1" applyAlignment="1">
      <alignment horizontal="center" vertical="center"/>
    </xf>
    <xf numFmtId="174" fontId="33" fillId="15" borderId="67" xfId="7" applyNumberFormat="1" applyFont="1" applyFill="1" applyBorder="1" applyAlignment="1">
      <alignment horizontal="center" vertical="center"/>
    </xf>
    <xf numFmtId="174" fontId="33" fillId="15" borderId="68" xfId="7" applyNumberFormat="1" applyFont="1" applyFill="1" applyBorder="1" applyAlignment="1">
      <alignment horizontal="center" vertical="center"/>
    </xf>
    <xf numFmtId="166" fontId="33" fillId="15" borderId="66" xfId="10" applyNumberFormat="1" applyFont="1" applyFill="1" applyBorder="1" applyAlignment="1">
      <alignment horizontal="center" vertical="center"/>
    </xf>
    <xf numFmtId="166" fontId="33" fillId="15" borderId="67" xfId="10" applyNumberFormat="1" applyFont="1" applyFill="1" applyBorder="1" applyAlignment="1">
      <alignment horizontal="center" vertical="center"/>
    </xf>
    <xf numFmtId="166" fontId="33" fillId="15" borderId="33" xfId="10" applyNumberFormat="1" applyFont="1" applyFill="1" applyBorder="1" applyAlignment="1">
      <alignment horizontal="center" vertical="center"/>
    </xf>
    <xf numFmtId="166" fontId="33" fillId="15" borderId="34" xfId="10" applyNumberFormat="1" applyFont="1" applyFill="1" applyBorder="1" applyAlignment="1">
      <alignment horizontal="center" vertical="center"/>
    </xf>
    <xf numFmtId="166" fontId="33" fillId="15" borderId="68" xfId="10" applyNumberFormat="1" applyFont="1" applyFill="1" applyBorder="1" applyAlignment="1">
      <alignment horizontal="center" vertical="center"/>
    </xf>
    <xf numFmtId="174" fontId="33" fillId="15" borderId="32" xfId="7" applyNumberFormat="1" applyFont="1" applyFill="1" applyBorder="1" applyAlignment="1">
      <alignment horizontal="center" vertical="center"/>
    </xf>
    <xf numFmtId="174" fontId="33" fillId="15" borderId="33" xfId="7" applyNumberFormat="1" applyFont="1" applyFill="1" applyBorder="1" applyAlignment="1">
      <alignment horizontal="center" vertical="center"/>
    </xf>
    <xf numFmtId="0" fontId="33" fillId="15" borderId="76" xfId="10" applyFont="1" applyFill="1" applyBorder="1" applyAlignment="1">
      <alignment horizontal="center" vertical="center"/>
    </xf>
    <xf numFmtId="0" fontId="33" fillId="15" borderId="79" xfId="10" applyFont="1" applyFill="1" applyBorder="1" applyAlignment="1">
      <alignment horizontal="center" vertical="center"/>
    </xf>
    <xf numFmtId="0" fontId="33" fillId="15" borderId="0" xfId="10" applyFont="1" applyFill="1" applyAlignment="1">
      <alignment horizontal="center" vertical="center"/>
    </xf>
    <xf numFmtId="166" fontId="33" fillId="20" borderId="66" xfId="10" applyNumberFormat="1" applyFont="1" applyFill="1" applyBorder="1" applyAlignment="1">
      <alignment horizontal="center" vertical="center"/>
    </xf>
    <xf numFmtId="166" fontId="33" fillId="20" borderId="67" xfId="10" applyNumberFormat="1" applyFont="1" applyFill="1" applyBorder="1" applyAlignment="1">
      <alignment horizontal="center" vertical="center"/>
    </xf>
    <xf numFmtId="166" fontId="33" fillId="20" borderId="68" xfId="10" applyNumberFormat="1" applyFont="1" applyFill="1" applyBorder="1" applyAlignment="1">
      <alignment horizontal="center" vertical="center"/>
    </xf>
    <xf numFmtId="166" fontId="33" fillId="15" borderId="76" xfId="10" applyNumberFormat="1" applyFont="1" applyFill="1" applyBorder="1" applyAlignment="1">
      <alignment horizontal="center" vertical="center"/>
    </xf>
    <xf numFmtId="166" fontId="33" fillId="15" borderId="79" xfId="10" applyNumberFormat="1" applyFont="1" applyFill="1" applyBorder="1" applyAlignment="1">
      <alignment horizontal="center" vertical="center"/>
    </xf>
    <xf numFmtId="166" fontId="33" fillId="15" borderId="84" xfId="1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23" fillId="11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7" fillId="8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8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3" borderId="2" xfId="0" applyFont="1" applyFill="1" applyBorder="1"/>
    <xf numFmtId="0" fontId="9" fillId="3" borderId="3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0" fontId="4" fillId="6" borderId="10" xfId="0" applyFont="1" applyFill="1" applyBorder="1" applyAlignment="1">
      <alignment horizontal="center"/>
    </xf>
    <xf numFmtId="0" fontId="5" fillId="0" borderId="13" xfId="0" applyFont="1" applyBorder="1"/>
    <xf numFmtId="0" fontId="5" fillId="0" borderId="11" xfId="0" applyFont="1" applyBorder="1"/>
    <xf numFmtId="0" fontId="7" fillId="0" borderId="5" xfId="0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2" fillId="0" borderId="14" xfId="8" applyFont="1" applyBorder="1" applyAlignment="1">
      <alignment horizontal="center" vertical="center" wrapText="1"/>
    </xf>
    <xf numFmtId="0" fontId="12" fillId="0" borderId="15" xfId="8" applyFont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6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99">
    <cellStyle name="Hipervínculo" xfId="4" builtinId="8"/>
    <cellStyle name="Hipervínculo 2" xfId="28" xr:uid="{7241FEF9-8AD6-4F57-9D4B-C03B642B3A46}"/>
    <cellStyle name="Hipervínculo 3" xfId="40" xr:uid="{22CBBDE2-74DC-49FF-9DB2-E4351309E1ED}"/>
    <cellStyle name="Hipervínculo 4" xfId="46" xr:uid="{5B45FD28-B08A-42BA-AE46-BC388D6E0AFF}"/>
    <cellStyle name="Millares [0] 2" xfId="51" xr:uid="{36B5D50F-D2BD-4887-9E80-0320042B0C07}"/>
    <cellStyle name="Millares 2" xfId="48" xr:uid="{5219DC56-F7BE-4B4D-9F76-A3A31886BDF9}"/>
    <cellStyle name="Millares 2 2 2" xfId="23" xr:uid="{30BE0E9F-F29A-4EDF-ABF6-1523F73DE77A}"/>
    <cellStyle name="Millares 2 2 2 2" xfId="52" xr:uid="{2D09E6B7-0A13-47EC-B5A8-6EECA526D075}"/>
    <cellStyle name="Millares 3" xfId="24" xr:uid="{6E32A3F5-419C-46F1-8EC2-641A54449326}"/>
    <cellStyle name="Millares 3 2" xfId="31" xr:uid="{B3FD3C2E-FAED-46B8-A389-F71717E94CE0}"/>
    <cellStyle name="Millares 3 3" xfId="53" xr:uid="{EE1F75EE-2769-410B-B85F-C56A53B0794B}"/>
    <cellStyle name="Millares 4" xfId="33" xr:uid="{E837B2AB-1FE0-4875-9C2B-AAC16E4ECE4E}"/>
    <cellStyle name="Millares 4 2" xfId="36" xr:uid="{68F83A04-FBBF-4770-8293-960BAAD4914E}"/>
    <cellStyle name="Moneda" xfId="1" builtinId="4"/>
    <cellStyle name="Moneda [0]" xfId="3" builtinId="7"/>
    <cellStyle name="Moneda [0] 2" xfId="5" xr:uid="{00000000-0005-0000-0000-000031000000}"/>
    <cellStyle name="Moneda [0] 2 2" xfId="49" xr:uid="{BC6A0071-F0FB-4AC3-8431-8A329A43DBA2}"/>
    <cellStyle name="Moneda [0] 3" xfId="6" xr:uid="{00000000-0005-0000-0000-000032000000}"/>
    <cellStyle name="Moneda [0] 3 2" xfId="15" xr:uid="{AF7C0190-46E7-4176-8D8C-298A00AC290C}"/>
    <cellStyle name="Moneda [0] 3 3" xfId="27" xr:uid="{F25568E3-29BC-45BD-B38C-31D69B8A645D}"/>
    <cellStyle name="Moneda [0] 3 4" xfId="90" xr:uid="{C95DB973-4E51-4E5E-8F36-E6F49CF7D3AB}"/>
    <cellStyle name="Moneda [0] 4" xfId="14" xr:uid="{2B1B0714-9750-4131-97BC-3E49FDAF5C75}"/>
    <cellStyle name="Moneda [0] 4 2" xfId="41" xr:uid="{22F5CD07-3588-4445-A15E-9726B1DF90B9}"/>
    <cellStyle name="Moneda [0] 5" xfId="54" xr:uid="{ABB0DB02-9ED6-46BE-A4D4-8FBD1FCD3D06}"/>
    <cellStyle name="Moneda [0] 6" xfId="56" xr:uid="{DF4D82F2-A548-4757-AED1-420CF6FF3A35}"/>
    <cellStyle name="Moneda [0] 7" xfId="58" xr:uid="{DD7941BA-980F-48E9-9887-B9EF9165DCC3}"/>
    <cellStyle name="Moneda [0] 8" xfId="64" xr:uid="{DB92E054-BB55-4DAB-81A3-C449CD64EAED}"/>
    <cellStyle name="Moneda [0] 9" xfId="89" xr:uid="{C33D1A45-CEE8-4603-92F8-CA3A7253C0F2}"/>
    <cellStyle name="Moneda 10" xfId="67" xr:uid="{18642DEB-2F6E-4CF2-AABA-237D46FBF14A}"/>
    <cellStyle name="Moneda 11" xfId="68" xr:uid="{CB92985D-5A11-407A-8E34-E8107B94A19B}"/>
    <cellStyle name="Moneda 12" xfId="69" xr:uid="{81A35594-2BB0-4932-82EB-5724DD8A90A3}"/>
    <cellStyle name="Moneda 13" xfId="70" xr:uid="{396E354A-09ED-41AF-86E6-8BB9B5211040}"/>
    <cellStyle name="Moneda 14" xfId="71" xr:uid="{639A68E8-86EA-4F14-B209-F247870E41DB}"/>
    <cellStyle name="Moneda 15" xfId="72" xr:uid="{B04B7B2E-E717-4841-99BF-B29E0936F4C5}"/>
    <cellStyle name="Moneda 16" xfId="73" xr:uid="{0D799D3E-927B-483C-A640-6F5E5BEDC07E}"/>
    <cellStyle name="Moneda 17" xfId="74" xr:uid="{6B7DBC39-2B6E-4DF0-ADD5-F627D6E9D267}"/>
    <cellStyle name="Moneda 18" xfId="75" xr:uid="{60D72FE1-7A3F-4195-88DF-7CF4BC966F11}"/>
    <cellStyle name="Moneda 19" xfId="76" xr:uid="{CD3F0061-5B4C-4CCC-BEBF-77B339D7C844}"/>
    <cellStyle name="Moneda 2" xfId="7" xr:uid="{00000000-0005-0000-0000-000033000000}"/>
    <cellStyle name="Moneda 2 2" xfId="16" xr:uid="{C79F6516-DD6A-415D-9B6A-CEAFC52DB0C2}"/>
    <cellStyle name="Moneda 2 2 2" xfId="47" xr:uid="{2F14622F-0F2F-4596-B844-9CC1044FDCC0}"/>
    <cellStyle name="Moneda 2 3" xfId="42" xr:uid="{661CCE30-7FC9-4D75-A5DB-E932262258DD}"/>
    <cellStyle name="Moneda 2 4" xfId="91" xr:uid="{48F5862D-C94C-45D7-881C-CCB936950F4D}"/>
    <cellStyle name="Moneda 20" xfId="77" xr:uid="{FAD60F34-60EF-4B81-BB45-FD916564FEE3}"/>
    <cellStyle name="Moneda 21" xfId="78" xr:uid="{DF862EAC-D68D-4296-82CE-17A151C6FFB7}"/>
    <cellStyle name="Moneda 22" xfId="79" xr:uid="{4F0ACC87-3052-428D-8867-893455EBB219}"/>
    <cellStyle name="Moneda 23" xfId="80" xr:uid="{4C1077E6-C14E-4A12-B8BF-71ED9657FA76}"/>
    <cellStyle name="Moneda 24" xfId="81" xr:uid="{B65A2A8B-D80F-4E25-9B68-EC0FF1778F96}"/>
    <cellStyle name="Moneda 25" xfId="82" xr:uid="{6E146152-8CE9-44BB-8B62-D349839AD852}"/>
    <cellStyle name="Moneda 26" xfId="83" xr:uid="{3CC76851-61C6-40A7-A739-1B4DF05899F7}"/>
    <cellStyle name="Moneda 27" xfId="84" xr:uid="{35305CFD-F6D8-4E30-AF81-CAABF4C03027}"/>
    <cellStyle name="Moneda 28" xfId="85" xr:uid="{D8B17CCC-FB25-4BB3-9306-4B02D4335E5F}"/>
    <cellStyle name="Moneda 29" xfId="86" xr:uid="{37D0C9DF-2E4C-43CE-BCD5-AFB9FF9F9628}"/>
    <cellStyle name="Moneda 3" xfId="12" xr:uid="{9E18C194-EDD1-43D2-B7F1-2ADCE6FD6072}"/>
    <cellStyle name="Moneda 3 2" xfId="25" xr:uid="{C88FE92C-05D9-42F8-9B3D-08728475BEA4}"/>
    <cellStyle name="Moneda 30" xfId="87" xr:uid="{C24C0244-6247-4348-A816-AB9FC09EB210}"/>
    <cellStyle name="Moneda 31" xfId="92" xr:uid="{A222BE75-65D9-4DF0-A347-B93E75E2B875}"/>
    <cellStyle name="Moneda 32" xfId="94" xr:uid="{3CFA9AB3-FF67-4B0E-91E4-9E46390F712B}"/>
    <cellStyle name="Moneda 33" xfId="95" xr:uid="{795AA930-4562-4A0F-818F-4CAADCB62EE2}"/>
    <cellStyle name="Moneda 34" xfId="96" xr:uid="{17BAF9B6-4199-4EF3-BFA0-69F5BFE792E6}"/>
    <cellStyle name="Moneda 35" xfId="97" xr:uid="{1E79D2DD-4BE7-438C-BDAD-D8FF56FD4C06}"/>
    <cellStyle name="Moneda 36" xfId="98" xr:uid="{EF62DA06-08CB-45E9-B27C-D983B4D04D2D}"/>
    <cellStyle name="Moneda 4" xfId="17" xr:uid="{4ADD2367-57D6-4BE4-B957-9005DE8431B8}"/>
    <cellStyle name="Moneda 5" xfId="19" xr:uid="{28A99A7B-E34C-4771-A633-9AF873B19D74}"/>
    <cellStyle name="Moneda 6" xfId="20" xr:uid="{C02AE3D7-0204-462C-B817-B237FA788D80}"/>
    <cellStyle name="Moneda 7" xfId="38" xr:uid="{314EFB62-F761-4B21-A1E8-EBABBDDF91DB}"/>
    <cellStyle name="Moneda 8" xfId="66" xr:uid="{5799C2CB-F87D-4569-8D20-DABDDCF641F5}"/>
    <cellStyle name="Moneda 9" xfId="65" xr:uid="{A63D82F9-3D7F-4EA4-9325-453F5DED5623}"/>
    <cellStyle name="Normal" xfId="0" builtinId="0"/>
    <cellStyle name="Normal 10" xfId="63" xr:uid="{2D731261-2CC7-49F2-9707-47B372ECB529}"/>
    <cellStyle name="Normal 2" xfId="8" xr:uid="{00000000-0005-0000-0000-000034000000}"/>
    <cellStyle name="Normal 2 2" xfId="22" xr:uid="{22F1D0E8-24A3-41EE-A6A7-89424BB64ADD}"/>
    <cellStyle name="Normal 2 2 2 2" xfId="29" xr:uid="{88DCD2F5-75AF-4883-B9A1-A881F68FD948}"/>
    <cellStyle name="Normal 3" xfId="9" xr:uid="{00000000-0005-0000-0000-000035000000}"/>
    <cellStyle name="Normal 3 2" xfId="61" xr:uid="{46D1D543-D968-46ED-AD7C-56F96F41E553}"/>
    <cellStyle name="Normal 3 5" xfId="62" xr:uid="{BFBB79E3-8C35-4E9D-9D11-06899B1170B6}"/>
    <cellStyle name="Normal 4" xfId="10" xr:uid="{00000000-0005-0000-0000-000036000000}"/>
    <cellStyle name="Normal 4 2" xfId="18" xr:uid="{611B6AD3-4880-430A-835C-6196FE0CC35D}"/>
    <cellStyle name="Normal 4 2 2" xfId="59" xr:uid="{554031D0-FE79-4E6E-B6C2-7955F31F697D}"/>
    <cellStyle name="Normal 4 3" xfId="32" xr:uid="{4269C807-D2D5-42AC-8B4D-B6CA24B096E1}"/>
    <cellStyle name="Normal 4 4" xfId="93" xr:uid="{586DA046-2E09-4DF2-85E5-D53ABDB80839}"/>
    <cellStyle name="Normal 5" xfId="11" xr:uid="{832B790E-1FF8-487F-93DA-BB07834E2616}"/>
    <cellStyle name="Normal 6" xfId="26" xr:uid="{2F928387-CDF8-4F55-82C9-DCC3C97B4F6A}"/>
    <cellStyle name="Normal 6 2" xfId="43" xr:uid="{09F0DAFA-2FCC-4927-95A6-0AB12086B628}"/>
    <cellStyle name="Normal 6 2 2" xfId="34" xr:uid="{D0694208-B9CB-44A9-BB0B-D2597C1E4170}"/>
    <cellStyle name="Normal 7" xfId="50" xr:uid="{DBD2D915-8A8A-4BCF-931D-7459FC352188}"/>
    <cellStyle name="Normal 8" xfId="55" xr:uid="{03A907F2-0163-402B-AFD4-DC3FC9359003}"/>
    <cellStyle name="Normal 9" xfId="57" xr:uid="{110B6ACE-FE86-475D-9892-B7E751BDFB7B}"/>
    <cellStyle name="Porcentaje" xfId="2" builtinId="5"/>
    <cellStyle name="Porcentaje 2" xfId="13" xr:uid="{7FBD1008-1517-4696-A017-14B4396EB376}"/>
    <cellStyle name="Porcentaje 2 2" xfId="60" xr:uid="{42472A35-C2EE-4F80-B20D-7A6A56E5133F}"/>
    <cellStyle name="Porcentaje 2 3" xfId="30" xr:uid="{449560A2-4B09-422D-A841-2DCCC67B225F}"/>
    <cellStyle name="Porcentaje 3" xfId="37" xr:uid="{B89F71FC-9145-4D27-9542-42E841747646}"/>
    <cellStyle name="Porcentaje 3 2" xfId="44" xr:uid="{9A3D3CBB-C81A-48A6-BAFF-EA0450EE4A68}"/>
    <cellStyle name="Porcentaje 4" xfId="39" xr:uid="{944EBE1D-25C8-4C98-820F-08047F0B1B1A}"/>
    <cellStyle name="Porcentaje 5" xfId="45" xr:uid="{270D4C4F-6F99-4F0B-82AC-3995C3727973}"/>
    <cellStyle name="Porcentaje 6" xfId="21" xr:uid="{4CC0A61E-3899-4958-9E8B-E00CBBC8F4AC}"/>
    <cellStyle name="Porcentaje 7" xfId="88" xr:uid="{86618BAA-50FB-4877-94D6-B6BEBFF4C33F}"/>
    <cellStyle name="Porcentual 2" xfId="35" xr:uid="{09A36281-D2EF-45C4-9D7A-A7D8DC915DB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381004</xdr:colOff>
      <xdr:row>41</xdr:row>
      <xdr:rowOff>141114</xdr:rowOff>
    </xdr:from>
    <xdr:to>
      <xdr:col>1</xdr:col>
      <xdr:colOff>1816104</xdr:colOff>
      <xdr:row>45</xdr:row>
      <xdr:rowOff>130853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112E7E-E9E9-4445-B3DD-D0B2E083E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560" y="11317114"/>
          <a:ext cx="1435100" cy="723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381004</xdr:colOff>
      <xdr:row>41</xdr:row>
      <xdr:rowOff>141114</xdr:rowOff>
    </xdr:from>
    <xdr:to>
      <xdr:col>0</xdr:col>
      <xdr:colOff>1816104</xdr:colOff>
      <xdr:row>45</xdr:row>
      <xdr:rowOff>130853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30939E0-72F2-BF4D-966E-3BA29715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4" y="12129914"/>
          <a:ext cx="1435100" cy="700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241300</xdr:colOff>
      <xdr:row>40</xdr:row>
      <xdr:rowOff>25400</xdr:rowOff>
    </xdr:from>
    <xdr:to>
      <xdr:col>16</xdr:col>
      <xdr:colOff>292100</xdr:colOff>
      <xdr:row>51</xdr:row>
      <xdr:rowOff>157309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0AEE8A-F71B-3680-B81D-3F8E62A81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8763000"/>
          <a:ext cx="7772400" cy="2227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dor\Presupuesto\01.%20San%20Juan%20Del%20Cesar\11.%20Presupuesto%20san%20juan%20v3.5.3_cronograma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Presupuesto"/>
      <sheetName val="Interventoria"/>
      <sheetName val="Copia de Actividades"/>
      <sheetName val="Factor mult "/>
      <sheetName val="AIU"/>
      <sheetName val="Analisis de Cuadrilla"/>
      <sheetName val="Memorias de calculo"/>
      <sheetName val="Analisis de Mercado_1"/>
      <sheetName val="Capacitaciones y Apoyo a la sup"/>
      <sheetName val="Socializaciones"/>
      <sheetName val="1.1"/>
      <sheetName val="1.2 "/>
      <sheetName val="1.3 "/>
      <sheetName val="1.4"/>
      <sheetName val="1.5 "/>
      <sheetName val="1.6 "/>
      <sheetName val="1.7 "/>
      <sheetName val="1.8"/>
      <sheetName val="1.9 "/>
      <sheetName val="2.1"/>
      <sheetName val="3.1 "/>
      <sheetName val="3.2 "/>
      <sheetName val="Anexos Ley"/>
      <sheetName val="Rendimi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B4" t="str">
            <v xml:space="preserve">Suministro, transporte y construccion de la cimentación </v>
          </cell>
          <cell r="E4" t="str">
            <v>Vlr. Unitario</v>
          </cell>
          <cell r="F4">
            <v>990436.53123885742</v>
          </cell>
        </row>
      </sheetData>
      <sheetData sheetId="13" refreshError="1">
        <row r="4">
          <cell r="B4" t="str">
            <v xml:space="preserve">Suministro, transporte e instalación de estructura para soportar juego de dos (2) módulos </v>
          </cell>
          <cell r="E4" t="str">
            <v>Vlr. Unitario</v>
          </cell>
          <cell r="F4">
            <v>2174042.7978760973</v>
          </cell>
        </row>
      </sheetData>
      <sheetData sheetId="14" refreshError="1">
        <row r="4">
          <cell r="B4" t="str">
            <v>Suministro, Transporte e instalacion de Gabinete y Protecciones</v>
          </cell>
          <cell r="E4" t="str">
            <v>Vlr. Unitario</v>
          </cell>
          <cell r="F4">
            <v>3114311.8055565064</v>
          </cell>
        </row>
      </sheetData>
      <sheetData sheetId="15" refreshError="1">
        <row r="4">
          <cell r="B4" t="str">
            <v>Suministro e instalación de juego solares fotovoltaicos monocristalinos 1100 Wp (2 paneles de 550Wp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v>
          </cell>
          <cell r="E4" t="str">
            <v>Vlr. Unitario</v>
          </cell>
          <cell r="F4">
            <v>2470660.2694294681</v>
          </cell>
        </row>
      </sheetData>
      <sheetData sheetId="16" refreshError="1">
        <row r="4">
          <cell r="B4" t="str">
            <v>Suministro, transporte e instalación de batería cicloprofundo (Solares) LifePo4 de 200 Ah - 24 VDC cada una</v>
          </cell>
          <cell r="E4" t="str">
            <v>Vlr. Unitario</v>
          </cell>
          <cell r="F4">
            <v>7315172.2325929757</v>
          </cell>
        </row>
      </sheetData>
      <sheetData sheetId="17" refreshError="1">
        <row r="4">
          <cell r="B4" t="str">
            <v xml:space="preserve">Suministro, transporte e instalación de regulador (controlador) Solar tecnología MPPT de 24 VDC, 50A  con display LCD, indicación led de bajo voltaje, eficiencia minima de 96%, protección contra cortocircuito y bajo voltaje, IP20 o superior, apto para cargar batería tipo LiFePO4 </v>
          </cell>
          <cell r="E4" t="str">
            <v>Vlr. Unitario</v>
          </cell>
          <cell r="F4">
            <v>1464886.2325929748</v>
          </cell>
        </row>
      </sheetData>
      <sheetData sheetId="18" refreshError="1">
        <row r="4">
          <cell r="B4" t="str">
            <v>Suministro, transporte e instalación de inversor de 2000 W, 24 VDC - 120 VAC, 60 Hz, onda senoidal pura</v>
          </cell>
          <cell r="E4" t="str">
            <v>Vlr. Unitario</v>
          </cell>
          <cell r="F4">
            <v>1209499</v>
          </cell>
        </row>
      </sheetData>
      <sheetData sheetId="19" refreshError="1">
        <row r="4">
          <cell r="B4" t="str">
            <v>Suministro, transporte e instalación de materiales eléctricos de acometida</v>
          </cell>
          <cell r="E4" t="str">
            <v>Vlr. Unitario</v>
          </cell>
          <cell r="F4">
            <v>321567.62536888098</v>
          </cell>
        </row>
      </sheetData>
      <sheetData sheetId="20" refreshError="1">
        <row r="4">
          <cell r="B4" t="str">
            <v>Suministro, transporte e instalación de puesta a tierra</v>
          </cell>
          <cell r="E4" t="str">
            <v>Vlr. Unitario</v>
          </cell>
          <cell r="F4">
            <v>613482.59385692677</v>
          </cell>
        </row>
      </sheetData>
      <sheetData sheetId="21" refreshError="1">
        <row r="4">
          <cell r="B4" t="str">
            <v>Suministro, transporte e instalación de instalaciones electricas internas</v>
          </cell>
        </row>
      </sheetData>
      <sheetData sheetId="22" refreshError="1">
        <row r="4">
          <cell r="B4" t="str">
            <v>Suministro, Transporte e instalacion de medidor Monosfasico prepago</v>
          </cell>
          <cell r="E4" t="str">
            <v>Vlr. Unitario</v>
          </cell>
          <cell r="F4">
            <v>2595017.0074264295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48"/>
  <sheetViews>
    <sheetView showGridLines="0" zoomScale="55" zoomScaleNormal="55" workbookViewId="0">
      <pane ySplit="5" topLeftCell="A19" activePane="bottomLeft" state="frozen"/>
      <selection pane="bottomLeft" activeCell="Y21" sqref="Y21"/>
    </sheetView>
  </sheetViews>
  <sheetFormatPr baseColWidth="10" defaultColWidth="12.58203125" defaultRowHeight="15" customHeight="1"/>
  <cols>
    <col min="1" max="1" width="6.83203125" customWidth="1"/>
    <col min="2" max="2" width="42.5" customWidth="1"/>
    <col min="3" max="3" width="7.5" customWidth="1"/>
    <col min="4" max="4" width="10.08203125" customWidth="1"/>
    <col min="5" max="5" width="16.08203125" customWidth="1"/>
    <col min="6" max="6" width="13" customWidth="1"/>
    <col min="7" max="7" width="14.5" customWidth="1"/>
    <col min="8" max="8" width="15.08203125" customWidth="1"/>
    <col min="9" max="9" width="17.08203125" customWidth="1"/>
    <col min="10" max="10" width="22.08203125" customWidth="1"/>
    <col min="11" max="11" width="16.08203125" hidden="1" customWidth="1"/>
    <col min="12" max="12" width="16.5" hidden="1" customWidth="1"/>
    <col min="13" max="13" width="25" hidden="1" customWidth="1"/>
    <col min="14" max="14" width="18" hidden="1" customWidth="1"/>
    <col min="15" max="15" width="9.33203125" hidden="1" customWidth="1"/>
    <col min="16" max="16" width="21.58203125" hidden="1" customWidth="1"/>
    <col min="17" max="17" width="9.33203125" hidden="1" customWidth="1"/>
    <col min="18" max="18" width="22.33203125" hidden="1" customWidth="1"/>
    <col min="19" max="19" width="0.83203125" hidden="1" customWidth="1"/>
    <col min="20" max="20" width="18.58203125" customWidth="1"/>
    <col min="21" max="21" width="15.08203125" customWidth="1"/>
    <col min="22" max="22" width="18.58203125" bestFit="1" customWidth="1"/>
    <col min="23" max="23" width="17.58203125" bestFit="1" customWidth="1"/>
    <col min="24" max="24" width="9.33203125" customWidth="1"/>
  </cols>
  <sheetData>
    <row r="1" spans="1:21" ht="14">
      <c r="B1" s="136" t="s">
        <v>4</v>
      </c>
      <c r="J1" s="115"/>
    </row>
    <row r="2" spans="1:21" ht="42.5" customHeight="1">
      <c r="A2" s="471" t="s">
        <v>300</v>
      </c>
      <c r="B2" s="471"/>
      <c r="C2" s="471"/>
      <c r="D2" s="471"/>
      <c r="E2" s="471"/>
      <c r="F2" s="471"/>
      <c r="G2" s="471"/>
      <c r="H2" s="471"/>
      <c r="I2" s="471"/>
      <c r="J2" s="471"/>
    </row>
    <row r="3" spans="1:21" ht="14">
      <c r="A3" s="472"/>
      <c r="B3" s="465"/>
      <c r="C3" s="465"/>
      <c r="D3" s="465"/>
      <c r="E3" s="465"/>
      <c r="F3" s="465"/>
      <c r="G3" s="465"/>
      <c r="H3" s="465"/>
      <c r="I3" s="465"/>
      <c r="J3" s="466"/>
    </row>
    <row r="4" spans="1:21" ht="14">
      <c r="A4" s="469" t="s">
        <v>7</v>
      </c>
      <c r="B4" s="469" t="s">
        <v>8</v>
      </c>
      <c r="C4" s="469" t="s">
        <v>9</v>
      </c>
      <c r="D4" s="469" t="s">
        <v>10</v>
      </c>
      <c r="E4" s="469" t="s">
        <v>11</v>
      </c>
      <c r="F4" s="469" t="s">
        <v>12</v>
      </c>
      <c r="G4" s="469" t="s">
        <v>13</v>
      </c>
      <c r="H4" s="469" t="s">
        <v>14</v>
      </c>
      <c r="I4" s="469" t="s">
        <v>15</v>
      </c>
      <c r="J4" s="469" t="s">
        <v>16</v>
      </c>
    </row>
    <row r="5" spans="1:21" ht="14">
      <c r="A5" s="470"/>
      <c r="B5" s="470"/>
      <c r="C5" s="470"/>
      <c r="D5" s="470"/>
      <c r="E5" s="470"/>
      <c r="F5" s="470"/>
      <c r="G5" s="470"/>
      <c r="H5" s="470"/>
      <c r="I5" s="470"/>
      <c r="J5" s="470"/>
    </row>
    <row r="6" spans="1:21" ht="14.5">
      <c r="A6" s="119">
        <v>1</v>
      </c>
      <c r="B6" s="137" t="s">
        <v>17</v>
      </c>
      <c r="C6" s="119" t="s">
        <v>18</v>
      </c>
      <c r="D6" s="119">
        <v>1000</v>
      </c>
      <c r="E6" s="120">
        <f t="shared" ref="E6:J6" si="0">SUM(E7:E15)</f>
        <v>0</v>
      </c>
      <c r="F6" s="120">
        <f t="shared" si="0"/>
        <v>0</v>
      </c>
      <c r="G6" s="120">
        <f t="shared" si="0"/>
        <v>0</v>
      </c>
      <c r="H6" s="120">
        <f t="shared" si="0"/>
        <v>0</v>
      </c>
      <c r="I6" s="120">
        <f t="shared" si="0"/>
        <v>0</v>
      </c>
      <c r="J6" s="120">
        <f t="shared" si="0"/>
        <v>0</v>
      </c>
      <c r="L6" s="5"/>
    </row>
    <row r="7" spans="1:21" ht="28" customHeight="1">
      <c r="A7" s="2" t="s">
        <v>19</v>
      </c>
      <c r="B7" s="138" t="s">
        <v>20</v>
      </c>
      <c r="C7" s="2" t="s">
        <v>18</v>
      </c>
      <c r="D7" s="2">
        <f t="shared" ref="D7:D15" si="1">+D6</f>
        <v>1000</v>
      </c>
      <c r="E7" s="40">
        <f>'1.1'!F8</f>
        <v>0</v>
      </c>
      <c r="F7" s="40">
        <f>'1.1'!F13</f>
        <v>0</v>
      </c>
      <c r="G7" s="40">
        <f>'1.1'!F25</f>
        <v>0</v>
      </c>
      <c r="H7" s="40">
        <f>'1.1'!F20</f>
        <v>0</v>
      </c>
      <c r="I7" s="40">
        <f>ROUNDUP(SUM(E7:H7),0)</f>
        <v>0</v>
      </c>
      <c r="J7" s="40">
        <f t="shared" ref="J7:J15" si="2">I7*D7</f>
        <v>0</v>
      </c>
      <c r="K7" s="78">
        <v>180000</v>
      </c>
      <c r="N7" s="86">
        <f t="shared" ref="N7:N20" si="3">+I7-K7</f>
        <v>-180000</v>
      </c>
      <c r="R7" s="86" t="e">
        <f t="shared" ref="R7:R15" si="4">+J7*(1+$O$27)</f>
        <v>#DIV/0!</v>
      </c>
      <c r="S7" s="86" t="e">
        <f t="shared" ref="S7:S15" si="5">+I7*(1+$O$27)</f>
        <v>#DIV/0!</v>
      </c>
    </row>
    <row r="8" spans="1:21" ht="40" customHeight="1">
      <c r="A8" s="2" t="s">
        <v>21</v>
      </c>
      <c r="B8" s="139" t="str">
        <f>'1.2 '!B4:F4</f>
        <v xml:space="preserve">Suministro, transporte y construccion de la cimentación </v>
      </c>
      <c r="C8" s="2" t="s">
        <v>18</v>
      </c>
      <c r="D8" s="2">
        <f>D7</f>
        <v>1000</v>
      </c>
      <c r="E8" s="40">
        <f>'1.2 '!F18</f>
        <v>0</v>
      </c>
      <c r="F8" s="40">
        <f>'1.2 '!F26</f>
        <v>0</v>
      </c>
      <c r="G8" s="40">
        <f>'1.2 '!F38</f>
        <v>0</v>
      </c>
      <c r="H8" s="40">
        <f>'1.2 '!F33</f>
        <v>0</v>
      </c>
      <c r="I8" s="149">
        <f t="shared" ref="I8:I15" si="6">ROUNDUP(SUM(E8:H8),0)</f>
        <v>0</v>
      </c>
      <c r="J8" s="40">
        <f t="shared" si="2"/>
        <v>0</v>
      </c>
      <c r="K8" s="78">
        <v>295000</v>
      </c>
      <c r="N8" s="86">
        <f t="shared" si="3"/>
        <v>-295000</v>
      </c>
      <c r="R8" s="86" t="e">
        <f t="shared" si="4"/>
        <v>#DIV/0!</v>
      </c>
      <c r="S8" s="86" t="e">
        <f t="shared" si="5"/>
        <v>#DIV/0!</v>
      </c>
    </row>
    <row r="9" spans="1:21" ht="39" customHeight="1">
      <c r="A9" s="2" t="s">
        <v>22</v>
      </c>
      <c r="B9" s="139" t="str">
        <f>'1.3 '!B4:F4</f>
        <v xml:space="preserve">Suministro, transporte e instalación de estructura para soportar juego de dos (2) módulos </v>
      </c>
      <c r="C9" s="2" t="s">
        <v>18</v>
      </c>
      <c r="D9" s="2">
        <f t="shared" si="1"/>
        <v>1000</v>
      </c>
      <c r="E9" s="40">
        <f>'1.3 '!F9</f>
        <v>0</v>
      </c>
      <c r="F9" s="40">
        <f>'1.3 '!F14</f>
        <v>0</v>
      </c>
      <c r="G9" s="40">
        <f>'1.3 '!F26</f>
        <v>0</v>
      </c>
      <c r="H9" s="40">
        <f>'1.3 '!F21</f>
        <v>0</v>
      </c>
      <c r="I9" s="149">
        <f t="shared" si="6"/>
        <v>0</v>
      </c>
      <c r="J9" s="40">
        <f t="shared" si="2"/>
        <v>0</v>
      </c>
      <c r="K9" s="78">
        <v>1500000</v>
      </c>
      <c r="N9" s="86">
        <f t="shared" si="3"/>
        <v>-1500000</v>
      </c>
      <c r="R9" s="86" t="e">
        <f t="shared" si="4"/>
        <v>#DIV/0!</v>
      </c>
      <c r="S9" s="86" t="e">
        <f t="shared" si="5"/>
        <v>#DIV/0!</v>
      </c>
    </row>
    <row r="10" spans="1:21" ht="41.5" customHeight="1">
      <c r="A10" s="140" t="s">
        <v>23</v>
      </c>
      <c r="B10" s="139" t="str">
        <f>'1.4'!B4:F4</f>
        <v>Suministro, Transporte e instalacion de Gabinete y Protecciones</v>
      </c>
      <c r="C10" s="2" t="s">
        <v>18</v>
      </c>
      <c r="D10" s="2">
        <f t="shared" si="1"/>
        <v>1000</v>
      </c>
      <c r="E10" s="40">
        <f>'1.4'!F27</f>
        <v>0</v>
      </c>
      <c r="F10" s="40">
        <f>'1.4'!F32</f>
        <v>0</v>
      </c>
      <c r="G10" s="40">
        <f>'1.4'!F46</f>
        <v>0</v>
      </c>
      <c r="H10" s="40">
        <f>'1.4'!F39</f>
        <v>0</v>
      </c>
      <c r="I10" s="40">
        <f t="shared" si="6"/>
        <v>0</v>
      </c>
      <c r="J10" s="40">
        <f t="shared" si="2"/>
        <v>0</v>
      </c>
      <c r="K10" s="78">
        <v>1723000</v>
      </c>
      <c r="L10" s="5"/>
      <c r="N10" s="86">
        <f t="shared" si="3"/>
        <v>-1723000</v>
      </c>
      <c r="R10" s="86" t="e">
        <f t="shared" si="4"/>
        <v>#DIV/0!</v>
      </c>
      <c r="S10" s="86" t="e">
        <f t="shared" si="5"/>
        <v>#DIV/0!</v>
      </c>
    </row>
    <row r="11" spans="1:21" ht="145.5" customHeight="1">
      <c r="A11" s="2" t="s">
        <v>24</v>
      </c>
      <c r="B11" s="139" t="str">
        <f>'1.5 '!B4:F4</f>
        <v>Suministro e instalación de juego solares fotovoltaicos monocristalinos 1200 W (2 paneles de 600W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v>
      </c>
      <c r="C11" s="2" t="s">
        <v>18</v>
      </c>
      <c r="D11" s="2">
        <f t="shared" si="1"/>
        <v>1000</v>
      </c>
      <c r="E11" s="40">
        <f>'1.5 '!F12</f>
        <v>0</v>
      </c>
      <c r="F11" s="40">
        <f>'1.5 '!F17</f>
        <v>0</v>
      </c>
      <c r="G11" s="40">
        <f>'1.5 '!F31</f>
        <v>0</v>
      </c>
      <c r="H11" s="40">
        <f>'1.5 '!F24</f>
        <v>0</v>
      </c>
      <c r="I11" s="40">
        <f t="shared" si="6"/>
        <v>0</v>
      </c>
      <c r="J11" s="40">
        <f t="shared" si="2"/>
        <v>0</v>
      </c>
      <c r="K11" s="78">
        <v>1200000</v>
      </c>
      <c r="L11" s="5"/>
      <c r="N11" s="86">
        <f t="shared" si="3"/>
        <v>-1200000</v>
      </c>
      <c r="R11" s="86" t="e">
        <f t="shared" si="4"/>
        <v>#DIV/0!</v>
      </c>
      <c r="S11" s="86" t="e">
        <f t="shared" si="5"/>
        <v>#DIV/0!</v>
      </c>
    </row>
    <row r="12" spans="1:21" ht="60.5" customHeight="1">
      <c r="A12" s="2" t="s">
        <v>25</v>
      </c>
      <c r="B12" s="139" t="str">
        <f>'1.6 '!B4:F4</f>
        <v>Suministro, transporte e instalación de batería de litio cicloprofundo (Solares) LifePo4 de 200 Ah - 24 VDC cada una</v>
      </c>
      <c r="C12" s="2" t="s">
        <v>18</v>
      </c>
      <c r="D12" s="2">
        <f t="shared" si="1"/>
        <v>1000</v>
      </c>
      <c r="E12" s="40">
        <f>'1.6 '!F8</f>
        <v>0</v>
      </c>
      <c r="F12" s="40">
        <f>'1.6 '!F13</f>
        <v>0</v>
      </c>
      <c r="G12" s="40">
        <f>'1.6 '!F27</f>
        <v>0</v>
      </c>
      <c r="H12" s="40">
        <f>'1.6 '!F20</f>
        <v>0</v>
      </c>
      <c r="I12" s="40">
        <f t="shared" si="6"/>
        <v>0</v>
      </c>
      <c r="J12" s="40">
        <f t="shared" si="2"/>
        <v>0</v>
      </c>
      <c r="K12" s="78">
        <v>5700000</v>
      </c>
      <c r="L12" s="5"/>
      <c r="N12" s="86">
        <f t="shared" si="3"/>
        <v>-5700000</v>
      </c>
      <c r="R12" s="86" t="e">
        <f t="shared" si="4"/>
        <v>#DIV/0!</v>
      </c>
      <c r="S12" s="86" t="e">
        <f t="shared" si="5"/>
        <v>#DIV/0!</v>
      </c>
    </row>
    <row r="13" spans="1:21" ht="106" customHeight="1">
      <c r="A13" s="2" t="s">
        <v>26</v>
      </c>
      <c r="B13" s="139" t="str">
        <f>'1.7 '!B4:F4</f>
        <v xml:space="preserve">Suministro, transporte e instalación de regulador (controlador) Solar tecnología MPPT de 12-24 VDC, 60A  con display LCD, indicación led de bajo voltaje, eficiencia minima de 96%, protección contra cortocircuito y bajo voltaje, IP20 o superior, apto para cargar batería tipo LiFePO4 </v>
      </c>
      <c r="C13" s="2" t="s">
        <v>18</v>
      </c>
      <c r="D13" s="2">
        <f t="shared" si="1"/>
        <v>1000</v>
      </c>
      <c r="E13" s="40">
        <f>'1.7 '!F8</f>
        <v>0</v>
      </c>
      <c r="F13" s="40">
        <f>+'1.7 '!F13</f>
        <v>0</v>
      </c>
      <c r="G13" s="40">
        <f>'1.7 '!F27</f>
        <v>0</v>
      </c>
      <c r="H13" s="40">
        <f>'1.7 '!F20</f>
        <v>0</v>
      </c>
      <c r="I13" s="40">
        <f t="shared" si="6"/>
        <v>0</v>
      </c>
      <c r="J13" s="40">
        <f t="shared" si="2"/>
        <v>0</v>
      </c>
      <c r="K13" s="78">
        <v>700000</v>
      </c>
      <c r="N13" s="86">
        <f t="shared" si="3"/>
        <v>-700000</v>
      </c>
      <c r="R13" s="86" t="e">
        <f t="shared" si="4"/>
        <v>#DIV/0!</v>
      </c>
      <c r="S13" s="86" t="e">
        <f t="shared" si="5"/>
        <v>#DIV/0!</v>
      </c>
    </row>
    <row r="14" spans="1:21" ht="48" customHeight="1">
      <c r="A14" s="2" t="s">
        <v>27</v>
      </c>
      <c r="B14" s="139" t="str">
        <f>'1.8'!B4:F4</f>
        <v>Suministro, transporte e instalación de inversor de 2000 W, 24 VDC - 120 VAC, 60 Hz, onda senoidal pura</v>
      </c>
      <c r="C14" s="2" t="s">
        <v>18</v>
      </c>
      <c r="D14" s="2">
        <f t="shared" si="1"/>
        <v>1000</v>
      </c>
      <c r="E14" s="40">
        <f>'1.8'!F8</f>
        <v>0</v>
      </c>
      <c r="F14" s="40">
        <f>'1.8'!F13</f>
        <v>0</v>
      </c>
      <c r="G14" s="40">
        <f>'1.8'!F27</f>
        <v>0</v>
      </c>
      <c r="H14" s="40">
        <f>'1.8'!F20</f>
        <v>0</v>
      </c>
      <c r="I14" s="40">
        <f t="shared" si="6"/>
        <v>0</v>
      </c>
      <c r="J14" s="40">
        <f t="shared" si="2"/>
        <v>0</v>
      </c>
      <c r="K14" s="78">
        <v>383000</v>
      </c>
      <c r="N14" s="86">
        <f t="shared" si="3"/>
        <v>-383000</v>
      </c>
      <c r="R14" s="86" t="e">
        <f t="shared" si="4"/>
        <v>#DIV/0!</v>
      </c>
      <c r="S14" s="86" t="e">
        <f t="shared" si="5"/>
        <v>#DIV/0!</v>
      </c>
    </row>
    <row r="15" spans="1:21" ht="42.5" customHeight="1">
      <c r="A15" s="2" t="s">
        <v>28</v>
      </c>
      <c r="B15" s="139" t="str">
        <f>'1.9 '!B4:F4</f>
        <v>Suministro, transporte e instalación de materiales eléctricos de acometida</v>
      </c>
      <c r="C15" s="2" t="s">
        <v>18</v>
      </c>
      <c r="D15" s="2">
        <f t="shared" si="1"/>
        <v>1000</v>
      </c>
      <c r="E15" s="40">
        <f>'1.9 '!F11</f>
        <v>0</v>
      </c>
      <c r="F15" s="40">
        <f>'1.9 '!F16</f>
        <v>0</v>
      </c>
      <c r="G15" s="40">
        <f>'1.9 '!F30</f>
        <v>0</v>
      </c>
      <c r="H15" s="40">
        <f>'1.9 '!F23</f>
        <v>0</v>
      </c>
      <c r="I15" s="40">
        <f t="shared" si="6"/>
        <v>0</v>
      </c>
      <c r="J15" s="40">
        <f t="shared" si="2"/>
        <v>0</v>
      </c>
      <c r="K15" s="78">
        <v>384000</v>
      </c>
      <c r="N15" s="86">
        <f t="shared" si="3"/>
        <v>-384000</v>
      </c>
      <c r="R15" s="86" t="e">
        <f t="shared" si="4"/>
        <v>#DIV/0!</v>
      </c>
      <c r="S15" s="86" t="e">
        <f t="shared" si="5"/>
        <v>#DIV/0!</v>
      </c>
    </row>
    <row r="16" spans="1:21" ht="14">
      <c r="A16" s="119">
        <v>2</v>
      </c>
      <c r="B16" s="137" t="s">
        <v>29</v>
      </c>
      <c r="C16" s="119" t="s">
        <v>18</v>
      </c>
      <c r="D16" s="119">
        <f>$D$6</f>
        <v>1000</v>
      </c>
      <c r="E16" s="120">
        <f t="shared" ref="E16:J16" si="7">SUM(E17)</f>
        <v>0</v>
      </c>
      <c r="F16" s="120">
        <f t="shared" si="7"/>
        <v>0</v>
      </c>
      <c r="G16" s="120">
        <f t="shared" si="7"/>
        <v>0</v>
      </c>
      <c r="H16" s="120">
        <f t="shared" si="7"/>
        <v>0</v>
      </c>
      <c r="I16" s="120">
        <f t="shared" si="7"/>
        <v>0</v>
      </c>
      <c r="J16" s="120">
        <f t="shared" si="7"/>
        <v>0</v>
      </c>
      <c r="N16" s="86">
        <f t="shared" si="3"/>
        <v>0</v>
      </c>
      <c r="U16" s="73"/>
    </row>
    <row r="17" spans="1:24" ht="26.5" customHeight="1">
      <c r="A17" s="2" t="s">
        <v>30</v>
      </c>
      <c r="B17" s="138" t="str">
        <f>'2.1'!B4:F4</f>
        <v>Suministro, transporte e instalación de puesta a tierra</v>
      </c>
      <c r="C17" s="2" t="s">
        <v>18</v>
      </c>
      <c r="D17" s="2">
        <f>+D6</f>
        <v>1000</v>
      </c>
      <c r="E17" s="40">
        <f>'2.1'!F14</f>
        <v>0</v>
      </c>
      <c r="F17" s="40">
        <f>'2.1'!F19</f>
        <v>0</v>
      </c>
      <c r="G17" s="21">
        <f>'2.1'!F33</f>
        <v>0</v>
      </c>
      <c r="H17" s="40">
        <f>'2.1'!F26</f>
        <v>0</v>
      </c>
      <c r="I17" s="40">
        <f>ROUNDUP(SUM(E17:H17),0)</f>
        <v>0</v>
      </c>
      <c r="J17" s="40">
        <f>I17*D17</f>
        <v>0</v>
      </c>
      <c r="K17" s="78">
        <v>500000</v>
      </c>
      <c r="N17" s="86">
        <f t="shared" si="3"/>
        <v>-500000</v>
      </c>
      <c r="R17" s="86" t="e">
        <f>+J17*(1+$O$27)</f>
        <v>#DIV/0!</v>
      </c>
      <c r="S17" s="86" t="e">
        <f>+I17*(1+$O$27)</f>
        <v>#DIV/0!</v>
      </c>
    </row>
    <row r="18" spans="1:24" ht="14">
      <c r="A18" s="119">
        <v>3</v>
      </c>
      <c r="B18" s="137" t="s">
        <v>31</v>
      </c>
      <c r="C18" s="119" t="s">
        <v>18</v>
      </c>
      <c r="D18" s="119">
        <f>$D$6</f>
        <v>1000</v>
      </c>
      <c r="E18" s="120">
        <f t="shared" ref="E18:I18" si="8">SUM(E19:E20)</f>
        <v>0</v>
      </c>
      <c r="F18" s="120">
        <f t="shared" si="8"/>
        <v>0</v>
      </c>
      <c r="G18" s="120">
        <f t="shared" si="8"/>
        <v>0</v>
      </c>
      <c r="H18" s="120">
        <f t="shared" si="8"/>
        <v>0</v>
      </c>
      <c r="I18" s="120">
        <f t="shared" si="8"/>
        <v>0</v>
      </c>
      <c r="J18" s="120">
        <f>SUM(J19:J20)</f>
        <v>0</v>
      </c>
      <c r="N18" s="86">
        <f t="shared" si="3"/>
        <v>0</v>
      </c>
    </row>
    <row r="19" spans="1:24" ht="44.5" customHeight="1">
      <c r="A19" s="48" t="s">
        <v>32</v>
      </c>
      <c r="B19" s="141" t="str">
        <f>+'3.1 '!B4:D4</f>
        <v>Suministro, transporte e instalación de instalaciones electricas internas</v>
      </c>
      <c r="C19" s="48" t="s">
        <v>18</v>
      </c>
      <c r="D19" s="2">
        <f>+D18</f>
        <v>1000</v>
      </c>
      <c r="E19" s="142">
        <f>'3.1 '!F25</f>
        <v>0</v>
      </c>
      <c r="F19" s="142">
        <f>'3.1 '!F30</f>
        <v>0</v>
      </c>
      <c r="G19" s="142">
        <f>'3.1 '!F44</f>
        <v>0</v>
      </c>
      <c r="H19" s="142">
        <f>'3.1 '!F37</f>
        <v>0</v>
      </c>
      <c r="I19" s="142">
        <f t="shared" ref="I19:I20" si="9">ROUNDUP(SUM(E19:H19),0)</f>
        <v>0</v>
      </c>
      <c r="J19" s="40">
        <f>I19*D19</f>
        <v>0</v>
      </c>
      <c r="K19" s="78">
        <v>1086000</v>
      </c>
      <c r="N19" s="86">
        <f t="shared" si="3"/>
        <v>-1086000</v>
      </c>
      <c r="R19" s="86" t="e">
        <f>+J19*(1+$O$27)</f>
        <v>#DIV/0!</v>
      </c>
      <c r="S19" s="86" t="e">
        <f>+I19*(1+$O$27)</f>
        <v>#DIV/0!</v>
      </c>
    </row>
    <row r="20" spans="1:24" ht="43.5" customHeight="1">
      <c r="A20" s="2" t="s">
        <v>33</v>
      </c>
      <c r="B20" s="139" t="str">
        <f>'3.2 '!B4:F4</f>
        <v>Suministro, Transporte e instalacion de medidor Monosfasico bifilar prepago</v>
      </c>
      <c r="C20" s="2" t="s">
        <v>18</v>
      </c>
      <c r="D20" s="2">
        <f>+D18</f>
        <v>1000</v>
      </c>
      <c r="E20" s="40">
        <f>'3.2 '!F15</f>
        <v>0</v>
      </c>
      <c r="F20" s="40">
        <f>'3.2 '!F20</f>
        <v>0</v>
      </c>
      <c r="G20" s="40">
        <f>'3.2 '!F34</f>
        <v>0</v>
      </c>
      <c r="H20" s="40">
        <f>'3.2 '!F27</f>
        <v>0</v>
      </c>
      <c r="I20" s="142">
        <f t="shared" si="9"/>
        <v>0</v>
      </c>
      <c r="J20" s="40">
        <f>I20*D20</f>
        <v>0</v>
      </c>
      <c r="K20" s="78">
        <v>508000</v>
      </c>
      <c r="N20" s="86">
        <f t="shared" si="3"/>
        <v>-508000</v>
      </c>
      <c r="R20" s="86" t="e">
        <f>+J20*(1+$O$27)</f>
        <v>#DIV/0!</v>
      </c>
      <c r="S20" s="86" t="e">
        <f>+I20*(1+$O$27)</f>
        <v>#DIV/0!</v>
      </c>
    </row>
    <row r="21" spans="1:24" ht="14.5">
      <c r="A21" s="473" t="s">
        <v>34</v>
      </c>
      <c r="B21" s="465"/>
      <c r="C21" s="465"/>
      <c r="D21" s="466"/>
      <c r="E21" s="143">
        <f>SUM(E18+E16+E6)</f>
        <v>0</v>
      </c>
      <c r="F21" s="143">
        <f>SUM(F18+F16+F6)</f>
        <v>0</v>
      </c>
      <c r="G21" s="143">
        <f>SUM(G18+G16+G6)</f>
        <v>0</v>
      </c>
      <c r="H21" s="143">
        <f>SUM(H18+H16+H6)</f>
        <v>0</v>
      </c>
      <c r="I21" s="143">
        <f>SUM(I18+I16+I6)</f>
        <v>0</v>
      </c>
      <c r="J21" s="150">
        <f>J6+J16+J18</f>
        <v>0</v>
      </c>
      <c r="K21" s="124"/>
      <c r="L21" s="124"/>
      <c r="M21" s="5"/>
      <c r="N21" s="5"/>
      <c r="O21" s="5">
        <f>14000000/18000000</f>
        <v>0.77777777777777779</v>
      </c>
      <c r="P21" s="124" t="e">
        <f>+J22+J23+J24+J25+#REF!</f>
        <v>#REF!</v>
      </c>
      <c r="Q21" s="5"/>
      <c r="R21" s="5"/>
      <c r="S21" s="5"/>
      <c r="T21" s="261"/>
      <c r="U21" s="5"/>
      <c r="V21" s="5"/>
      <c r="W21" s="5"/>
      <c r="X21" s="5"/>
    </row>
    <row r="22" spans="1:24" ht="14.5">
      <c r="A22" s="474" t="s">
        <v>35</v>
      </c>
      <c r="B22" s="465"/>
      <c r="C22" s="465"/>
      <c r="D22" s="465"/>
      <c r="E22" s="465"/>
      <c r="F22" s="465"/>
      <c r="G22" s="465"/>
      <c r="H22" s="465"/>
      <c r="I22" s="151">
        <f t="shared" ref="I22:J22" si="10">I21</f>
        <v>0</v>
      </c>
      <c r="J22" s="151">
        <f t="shared" si="10"/>
        <v>0</v>
      </c>
      <c r="K22" s="152">
        <f>+J22/D11</f>
        <v>0</v>
      </c>
      <c r="L22" s="5"/>
      <c r="M22" s="5"/>
      <c r="N22" s="5"/>
      <c r="O22" s="5"/>
      <c r="P22" s="124">
        <f>+J22*1.335+J22*1.33*0.05*0.19</f>
        <v>0</v>
      </c>
      <c r="Q22" s="5"/>
      <c r="R22" s="124" t="e">
        <f>SUM(R7:R20)</f>
        <v>#DIV/0!</v>
      </c>
      <c r="S22" s="5"/>
      <c r="U22" s="124"/>
      <c r="V22" s="5"/>
      <c r="W22" s="5"/>
      <c r="X22" s="5"/>
    </row>
    <row r="23" spans="1:24" ht="14.5">
      <c r="A23" s="475" t="s">
        <v>0</v>
      </c>
      <c r="B23" s="459"/>
      <c r="C23" s="459"/>
      <c r="D23" s="459"/>
      <c r="E23" s="459"/>
      <c r="F23" s="459"/>
      <c r="G23" s="459"/>
      <c r="H23" s="460"/>
      <c r="I23" s="153"/>
      <c r="J23" s="40">
        <f>$J$22*I23</f>
        <v>0</v>
      </c>
      <c r="R23" s="86" t="e">
        <f>+R22-J21</f>
        <v>#DIV/0!</v>
      </c>
      <c r="U23" s="279"/>
    </row>
    <row r="24" spans="1:24" ht="14.5">
      <c r="A24" s="458" t="s">
        <v>1</v>
      </c>
      <c r="B24" s="459"/>
      <c r="C24" s="459"/>
      <c r="D24" s="459"/>
      <c r="E24" s="459"/>
      <c r="F24" s="459"/>
      <c r="G24" s="459"/>
      <c r="H24" s="460"/>
      <c r="I24" s="154"/>
      <c r="J24" s="40">
        <f>$J$22*I24</f>
        <v>0</v>
      </c>
      <c r="U24" s="280"/>
    </row>
    <row r="25" spans="1:24" ht="14.5">
      <c r="A25" s="458" t="s">
        <v>2</v>
      </c>
      <c r="B25" s="459"/>
      <c r="C25" s="459"/>
      <c r="D25" s="459"/>
      <c r="E25" s="459"/>
      <c r="F25" s="459"/>
      <c r="G25" s="459"/>
      <c r="H25" s="460"/>
      <c r="I25" s="155"/>
      <c r="J25" s="40">
        <f>$J$22*I25</f>
        <v>0</v>
      </c>
      <c r="T25" s="261"/>
    </row>
    <row r="26" spans="1:24" ht="14.5">
      <c r="A26" s="458" t="s">
        <v>36</v>
      </c>
      <c r="B26" s="467"/>
      <c r="C26" s="467"/>
      <c r="D26" s="467"/>
      <c r="E26" s="467"/>
      <c r="F26" s="467"/>
      <c r="G26" s="467"/>
      <c r="H26" s="467"/>
      <c r="I26" s="272"/>
      <c r="J26" s="142">
        <f>J25*0.19</f>
        <v>0</v>
      </c>
      <c r="T26" s="261"/>
    </row>
    <row r="27" spans="1:24" ht="14.5">
      <c r="A27" s="461" t="s">
        <v>37</v>
      </c>
      <c r="B27" s="462"/>
      <c r="C27" s="462"/>
      <c r="D27" s="462"/>
      <c r="E27" s="462"/>
      <c r="F27" s="462"/>
      <c r="G27" s="462"/>
      <c r="H27" s="462"/>
      <c r="I27" s="463"/>
      <c r="J27" s="156">
        <f>ROUNDUP(SUM(J23:J26),0)</f>
        <v>0</v>
      </c>
      <c r="O27" s="114" t="e">
        <f>+J27/J22</f>
        <v>#DIV/0!</v>
      </c>
      <c r="P27" s="86">
        <f>+J23+J24+J25</f>
        <v>0</v>
      </c>
      <c r="U27" s="95"/>
    </row>
    <row r="28" spans="1:24" ht="14">
      <c r="A28" s="464" t="s">
        <v>38</v>
      </c>
      <c r="B28" s="465"/>
      <c r="C28" s="465"/>
      <c r="D28" s="465"/>
      <c r="E28" s="465"/>
      <c r="F28" s="465"/>
      <c r="G28" s="465"/>
      <c r="H28" s="465"/>
      <c r="I28" s="466"/>
      <c r="J28" s="157">
        <f>+J27+J22</f>
        <v>0</v>
      </c>
      <c r="T28" s="261"/>
      <c r="U28" s="95"/>
    </row>
    <row r="29" spans="1:24" ht="32" customHeight="1">
      <c r="A29" s="453" t="s">
        <v>321</v>
      </c>
      <c r="B29" s="454"/>
      <c r="C29" s="454"/>
      <c r="D29" s="454"/>
      <c r="E29" s="454"/>
      <c r="F29" s="454"/>
      <c r="G29" s="454"/>
      <c r="H29" s="455"/>
      <c r="I29" s="158"/>
      <c r="J29" s="159"/>
      <c r="T29" s="165"/>
      <c r="U29" s="95"/>
      <c r="V29" s="166"/>
    </row>
    <row r="30" spans="1:24" ht="27.5" customHeight="1">
      <c r="A30" s="456" t="s">
        <v>318</v>
      </c>
      <c r="B30" s="457"/>
      <c r="C30" s="457"/>
      <c r="D30" s="457"/>
      <c r="E30" s="457"/>
      <c r="F30" s="457"/>
      <c r="G30" s="457"/>
      <c r="H30" s="457"/>
      <c r="I30" s="160"/>
      <c r="J30" s="159"/>
      <c r="L30" s="161"/>
      <c r="M30" s="112"/>
      <c r="T30" s="166"/>
    </row>
    <row r="31" spans="1:24" ht="14">
      <c r="A31" s="464" t="s">
        <v>320</v>
      </c>
      <c r="B31" s="465"/>
      <c r="C31" s="465"/>
      <c r="D31" s="465"/>
      <c r="E31" s="465"/>
      <c r="F31" s="465"/>
      <c r="G31" s="465"/>
      <c r="H31" s="465"/>
      <c r="I31" s="468"/>
      <c r="J31" s="157"/>
      <c r="L31" s="161"/>
      <c r="M31" s="112"/>
      <c r="V31" s="281"/>
    </row>
    <row r="32" spans="1:24" ht="14">
      <c r="A32" s="450" t="s">
        <v>42</v>
      </c>
      <c r="B32" s="451"/>
      <c r="C32" s="451"/>
      <c r="D32" s="451"/>
      <c r="E32" s="451"/>
      <c r="F32" s="451"/>
      <c r="G32" s="451"/>
      <c r="H32" s="451"/>
      <c r="I32" s="452"/>
      <c r="J32" s="152"/>
      <c r="L32" s="162"/>
      <c r="M32" s="112"/>
      <c r="T32" s="165"/>
      <c r="U32" s="165"/>
      <c r="V32" s="265"/>
    </row>
    <row r="33" spans="1:22" ht="14">
      <c r="A33" s="144"/>
      <c r="J33" s="115"/>
      <c r="L33" s="162">
        <v>50000</v>
      </c>
      <c r="M33" s="112" t="s">
        <v>43</v>
      </c>
      <c r="V33" s="265"/>
    </row>
    <row r="34" spans="1:22" ht="15" customHeight="1">
      <c r="A34" s="147"/>
      <c r="B34" s="147"/>
      <c r="D34" s="145"/>
      <c r="E34" s="145"/>
      <c r="F34" s="145"/>
      <c r="G34" s="148"/>
      <c r="H34" s="103"/>
      <c r="I34" s="145"/>
      <c r="J34" s="164"/>
    </row>
    <row r="35" spans="1:22" ht="14.5">
      <c r="D35" s="145"/>
      <c r="E35" s="145"/>
      <c r="F35" s="145"/>
      <c r="G35" s="148"/>
      <c r="H35" s="103"/>
      <c r="I35" s="145"/>
      <c r="J35" s="164"/>
    </row>
    <row r="36" spans="1:22" ht="14.5">
      <c r="D36" s="145"/>
      <c r="E36" s="145"/>
      <c r="F36" s="145"/>
      <c r="G36" s="148"/>
      <c r="H36" s="103"/>
      <c r="I36" s="145"/>
      <c r="J36" s="385">
        <v>19862408915</v>
      </c>
    </row>
    <row r="37" spans="1:22" ht="14.5">
      <c r="B37" s="417" t="s">
        <v>296</v>
      </c>
      <c r="D37" s="145"/>
      <c r="E37" s="145"/>
      <c r="F37" s="145"/>
      <c r="G37" s="148">
        <f t="shared" ref="G37:G43" si="11">+I9</f>
        <v>0</v>
      </c>
      <c r="H37" s="103">
        <f t="shared" ref="H37:H43" si="12">+I9</f>
        <v>0</v>
      </c>
      <c r="I37" s="260"/>
      <c r="J37" s="259" t="e">
        <f>#REF!-#REF!</f>
        <v>#REF!</v>
      </c>
    </row>
    <row r="38" spans="1:22" ht="14.5">
      <c r="B38" s="417" t="s">
        <v>297</v>
      </c>
      <c r="D38" s="145"/>
      <c r="E38" s="145"/>
      <c r="F38" s="145"/>
      <c r="G38" s="148">
        <f t="shared" si="11"/>
        <v>0</v>
      </c>
      <c r="H38" s="103">
        <f t="shared" si="12"/>
        <v>0</v>
      </c>
      <c r="I38" s="145"/>
      <c r="J38" s="163"/>
    </row>
    <row r="39" spans="1:22" ht="14.5">
      <c r="B39" s="418" t="s">
        <v>298</v>
      </c>
      <c r="D39" s="145"/>
      <c r="E39" s="145"/>
      <c r="F39" s="145"/>
      <c r="G39" s="148">
        <f t="shared" si="11"/>
        <v>0</v>
      </c>
      <c r="H39" s="103">
        <f t="shared" si="12"/>
        <v>0</v>
      </c>
      <c r="I39" s="145"/>
      <c r="J39" s="163"/>
    </row>
    <row r="40" spans="1:22" ht="15.5">
      <c r="B40" s="113"/>
      <c r="D40" s="145"/>
      <c r="E40" s="145"/>
      <c r="F40" s="145"/>
      <c r="G40" s="148">
        <f t="shared" si="11"/>
        <v>0</v>
      </c>
      <c r="H40" s="103">
        <f t="shared" si="12"/>
        <v>0</v>
      </c>
      <c r="I40" s="145"/>
      <c r="J40" s="163"/>
    </row>
    <row r="41" spans="1:22" ht="15.5">
      <c r="B41" s="113"/>
      <c r="D41" s="145"/>
      <c r="E41" s="145"/>
      <c r="F41" s="145"/>
      <c r="G41" s="148">
        <f t="shared" si="11"/>
        <v>0</v>
      </c>
      <c r="H41" s="103">
        <f t="shared" si="12"/>
        <v>0</v>
      </c>
      <c r="I41" s="145"/>
      <c r="J41" s="163"/>
    </row>
    <row r="42" spans="1:22" ht="15.5">
      <c r="B42" s="292"/>
      <c r="D42" s="145"/>
      <c r="E42" s="145"/>
      <c r="F42" s="145"/>
      <c r="G42" s="148">
        <f t="shared" si="11"/>
        <v>0</v>
      </c>
      <c r="H42" s="103">
        <f t="shared" si="12"/>
        <v>0</v>
      </c>
      <c r="I42" s="145"/>
      <c r="J42" s="163"/>
    </row>
    <row r="43" spans="1:22" ht="14.5">
      <c r="D43" s="145"/>
      <c r="E43" s="145"/>
      <c r="F43" s="145"/>
      <c r="G43" s="148">
        <f t="shared" si="11"/>
        <v>0</v>
      </c>
      <c r="H43" s="103">
        <f t="shared" si="12"/>
        <v>0</v>
      </c>
      <c r="I43" s="145"/>
      <c r="J43" s="412">
        <v>19862408915</v>
      </c>
    </row>
    <row r="44" spans="1:22" ht="14.5">
      <c r="D44" s="145"/>
      <c r="E44" s="145"/>
      <c r="F44" s="145"/>
      <c r="G44" s="148"/>
      <c r="H44" s="103"/>
      <c r="I44" s="145"/>
      <c r="J44" s="413"/>
    </row>
    <row r="45" spans="1:22" ht="14.5">
      <c r="D45" s="145"/>
      <c r="E45" s="145"/>
      <c r="F45" s="145"/>
      <c r="G45" s="148">
        <f>+I17</f>
        <v>0</v>
      </c>
      <c r="H45" s="103">
        <f>+I17</f>
        <v>0</v>
      </c>
      <c r="I45" s="145"/>
      <c r="J45" s="412">
        <v>4747115730.6849995</v>
      </c>
    </row>
    <row r="46" spans="1:22" ht="14.5">
      <c r="D46" s="145"/>
      <c r="E46" s="145"/>
      <c r="F46" s="145"/>
      <c r="G46" s="148"/>
      <c r="H46" s="103"/>
      <c r="I46" s="145"/>
      <c r="J46" s="412">
        <v>198624089.15000001</v>
      </c>
    </row>
    <row r="47" spans="1:22" ht="14.5">
      <c r="D47" s="145"/>
      <c r="E47" s="145"/>
      <c r="F47" s="145"/>
      <c r="G47" s="148">
        <f t="shared" ref="G47:G48" si="13">+I19</f>
        <v>0</v>
      </c>
      <c r="H47" s="103">
        <f t="shared" ref="H47:H48" si="14">+I19</f>
        <v>0</v>
      </c>
      <c r="I47" s="145"/>
      <c r="J47" s="412">
        <v>993120445.75</v>
      </c>
    </row>
    <row r="48" spans="1:22" ht="14.5">
      <c r="D48" s="145"/>
      <c r="E48" s="145"/>
      <c r="F48" s="145"/>
      <c r="G48" s="148">
        <f t="shared" si="13"/>
        <v>0</v>
      </c>
      <c r="H48" s="103">
        <f t="shared" si="14"/>
        <v>0</v>
      </c>
      <c r="I48" s="145"/>
      <c r="J48" s="386"/>
    </row>
    <row r="49" spans="4:10" ht="14">
      <c r="D49" s="145"/>
      <c r="E49" s="145"/>
      <c r="F49" s="145"/>
      <c r="G49" s="145"/>
      <c r="H49" s="146"/>
      <c r="I49" s="145"/>
      <c r="J49" s="163"/>
    </row>
    <row r="50" spans="4:10" ht="14">
      <c r="D50" s="145"/>
      <c r="E50" s="145"/>
      <c r="F50" s="145"/>
      <c r="G50" s="145"/>
      <c r="H50" s="146"/>
      <c r="I50" s="145"/>
      <c r="J50" s="163"/>
    </row>
    <row r="51" spans="4:10" ht="14">
      <c r="D51" s="145"/>
      <c r="E51" s="145"/>
      <c r="F51" s="145"/>
      <c r="G51" s="145"/>
      <c r="H51" s="146"/>
      <c r="I51" s="145"/>
      <c r="J51" s="386"/>
    </row>
    <row r="52" spans="4:10" ht="14">
      <c r="D52" s="145"/>
      <c r="E52" s="145"/>
      <c r="F52" s="145"/>
      <c r="G52" s="145"/>
      <c r="H52" s="145"/>
      <c r="I52" s="145"/>
      <c r="J52" s="163"/>
    </row>
    <row r="53" spans="4:10" ht="14">
      <c r="D53" s="145"/>
      <c r="E53" s="145"/>
      <c r="F53" s="145"/>
      <c r="G53" s="145"/>
      <c r="H53" s="145"/>
      <c r="I53" s="145"/>
      <c r="J53" s="386"/>
    </row>
    <row r="54" spans="4:10" ht="14">
      <c r="D54" s="145"/>
      <c r="E54" s="145"/>
      <c r="F54" s="145"/>
      <c r="G54" s="145"/>
      <c r="H54" s="145"/>
      <c r="I54" s="145"/>
      <c r="J54" s="163"/>
    </row>
    <row r="55" spans="4:10" ht="14">
      <c r="D55" s="145"/>
      <c r="E55" s="145"/>
      <c r="F55" s="145"/>
      <c r="G55" s="145"/>
      <c r="H55" s="145"/>
      <c r="I55" s="145"/>
      <c r="J55" s="163"/>
    </row>
    <row r="56" spans="4:10" ht="14">
      <c r="D56" s="145"/>
      <c r="E56" s="145"/>
      <c r="F56" s="145"/>
      <c r="G56" s="145"/>
      <c r="H56" s="145"/>
      <c r="I56" s="145"/>
      <c r="J56" s="163"/>
    </row>
    <row r="57" spans="4:10" ht="14">
      <c r="D57" s="145"/>
      <c r="E57" s="145"/>
      <c r="F57" s="145"/>
      <c r="G57" s="145"/>
      <c r="H57" s="145"/>
      <c r="I57" s="145"/>
      <c r="J57" s="163"/>
    </row>
    <row r="58" spans="4:10" ht="14">
      <c r="D58" s="145"/>
      <c r="E58" s="145"/>
      <c r="F58" s="145"/>
      <c r="G58" s="145"/>
      <c r="H58" s="145"/>
      <c r="I58" s="145"/>
      <c r="J58" s="386"/>
    </row>
    <row r="59" spans="4:10" ht="14">
      <c r="G59" s="78"/>
      <c r="J59" s="115"/>
    </row>
    <row r="60" spans="4:10" ht="14">
      <c r="G60" s="78"/>
      <c r="J60" s="387"/>
    </row>
    <row r="61" spans="4:10" ht="14">
      <c r="G61" s="78"/>
      <c r="J61" s="115"/>
    </row>
    <row r="62" spans="4:10" ht="14">
      <c r="G62" s="78"/>
      <c r="J62" s="388"/>
    </row>
    <row r="63" spans="4:10" ht="14">
      <c r="G63" s="78"/>
      <c r="J63" s="115"/>
    </row>
    <row r="64" spans="4:10" ht="14">
      <c r="G64" s="78"/>
      <c r="J64" s="115"/>
    </row>
    <row r="65" spans="7:10" ht="14">
      <c r="G65" s="78"/>
      <c r="J65" s="115"/>
    </row>
    <row r="66" spans="7:10" ht="14">
      <c r="G66" s="78"/>
      <c r="J66" s="115"/>
    </row>
    <row r="67" spans="7:10" ht="14">
      <c r="G67" s="78"/>
      <c r="J67" s="115"/>
    </row>
    <row r="68" spans="7:10" ht="14">
      <c r="G68" s="78"/>
      <c r="J68" s="115"/>
    </row>
    <row r="69" spans="7:10" ht="14">
      <c r="G69" s="78"/>
      <c r="J69" s="115"/>
    </row>
    <row r="70" spans="7:10" ht="14">
      <c r="G70" s="78"/>
      <c r="J70" s="115"/>
    </row>
    <row r="71" spans="7:10" ht="14">
      <c r="G71" s="78"/>
      <c r="J71" s="115"/>
    </row>
    <row r="72" spans="7:10" ht="14">
      <c r="G72" s="78"/>
      <c r="J72" s="115"/>
    </row>
    <row r="73" spans="7:10" ht="14">
      <c r="G73" s="78"/>
      <c r="J73" s="115"/>
    </row>
    <row r="74" spans="7:10" ht="14">
      <c r="G74" s="78"/>
      <c r="J74" s="115"/>
    </row>
    <row r="75" spans="7:10" ht="14">
      <c r="G75" s="78"/>
      <c r="J75" s="115"/>
    </row>
    <row r="76" spans="7:10" ht="14">
      <c r="G76" s="78"/>
      <c r="J76" s="115"/>
    </row>
    <row r="77" spans="7:10" ht="14">
      <c r="G77" s="78"/>
      <c r="J77" s="115"/>
    </row>
    <row r="78" spans="7:10" ht="14">
      <c r="J78" s="115"/>
    </row>
    <row r="79" spans="7:10" ht="14">
      <c r="J79" s="115"/>
    </row>
    <row r="80" spans="7:10" ht="14">
      <c r="J80" s="115"/>
    </row>
    <row r="81" spans="10:10" ht="14">
      <c r="J81" s="115"/>
    </row>
    <row r="82" spans="10:10" ht="14">
      <c r="J82" s="115"/>
    </row>
    <row r="83" spans="10:10" ht="14">
      <c r="J83" s="115"/>
    </row>
    <row r="84" spans="10:10" ht="14">
      <c r="J84" s="115"/>
    </row>
    <row r="85" spans="10:10" ht="14">
      <c r="J85" s="115"/>
    </row>
    <row r="86" spans="10:10" ht="14">
      <c r="J86" s="115"/>
    </row>
    <row r="87" spans="10:10" ht="14">
      <c r="J87" s="115"/>
    </row>
    <row r="88" spans="10:10" ht="14">
      <c r="J88" s="115"/>
    </row>
    <row r="89" spans="10:10" ht="14">
      <c r="J89" s="115"/>
    </row>
    <row r="90" spans="10:10" ht="14">
      <c r="J90" s="115"/>
    </row>
    <row r="91" spans="10:10" ht="14">
      <c r="J91" s="115"/>
    </row>
    <row r="92" spans="10:10" ht="14">
      <c r="J92" s="115"/>
    </row>
    <row r="93" spans="10:10" ht="14">
      <c r="J93" s="115"/>
    </row>
    <row r="94" spans="10:10" ht="14">
      <c r="J94" s="115"/>
    </row>
    <row r="95" spans="10:10" ht="14">
      <c r="J95" s="115"/>
    </row>
    <row r="96" spans="10:10" ht="14">
      <c r="J96" s="115"/>
    </row>
    <row r="97" spans="10:10" ht="14">
      <c r="J97" s="115"/>
    </row>
    <row r="98" spans="10:10" ht="14">
      <c r="J98" s="115"/>
    </row>
    <row r="99" spans="10:10" ht="14">
      <c r="J99" s="115"/>
    </row>
    <row r="100" spans="10:10" ht="14">
      <c r="J100" s="115"/>
    </row>
    <row r="101" spans="10:10" ht="14">
      <c r="J101" s="115"/>
    </row>
    <row r="102" spans="10:10" ht="14">
      <c r="J102" s="115"/>
    </row>
    <row r="103" spans="10:10" ht="14">
      <c r="J103" s="115"/>
    </row>
    <row r="104" spans="10:10" ht="14">
      <c r="J104" s="115"/>
    </row>
    <row r="105" spans="10:10" ht="14">
      <c r="J105" s="115"/>
    </row>
    <row r="106" spans="10:10" ht="14">
      <c r="J106" s="115"/>
    </row>
    <row r="107" spans="10:10" ht="14">
      <c r="J107" s="115"/>
    </row>
    <row r="108" spans="10:10" ht="14">
      <c r="J108" s="115"/>
    </row>
    <row r="109" spans="10:10" ht="14">
      <c r="J109" s="115"/>
    </row>
    <row r="110" spans="10:10" ht="14">
      <c r="J110" s="115"/>
    </row>
    <row r="111" spans="10:10" ht="14">
      <c r="J111" s="115"/>
    </row>
    <row r="112" spans="10:10" ht="14">
      <c r="J112" s="115"/>
    </row>
    <row r="113" spans="10:10" ht="14">
      <c r="J113" s="115"/>
    </row>
    <row r="114" spans="10:10" ht="14">
      <c r="J114" s="115"/>
    </row>
    <row r="115" spans="10:10" ht="14">
      <c r="J115" s="115"/>
    </row>
    <row r="116" spans="10:10" ht="14">
      <c r="J116" s="115"/>
    </row>
    <row r="117" spans="10:10" ht="14">
      <c r="J117" s="115"/>
    </row>
    <row r="118" spans="10:10" ht="14">
      <c r="J118" s="115"/>
    </row>
    <row r="119" spans="10:10" ht="14">
      <c r="J119" s="115"/>
    </row>
    <row r="120" spans="10:10" ht="14">
      <c r="J120" s="115"/>
    </row>
    <row r="121" spans="10:10" ht="14">
      <c r="J121" s="115"/>
    </row>
    <row r="122" spans="10:10" ht="14">
      <c r="J122" s="115"/>
    </row>
    <row r="123" spans="10:10" ht="14">
      <c r="J123" s="115"/>
    </row>
    <row r="124" spans="10:10" ht="14">
      <c r="J124" s="115"/>
    </row>
    <row r="125" spans="10:10" ht="14">
      <c r="J125" s="115"/>
    </row>
    <row r="126" spans="10:10" ht="14">
      <c r="J126" s="115"/>
    </row>
    <row r="127" spans="10:10" ht="14">
      <c r="J127" s="115"/>
    </row>
    <row r="128" spans="10:10" ht="14">
      <c r="J128" s="115"/>
    </row>
    <row r="129" spans="10:10" ht="14">
      <c r="J129" s="115"/>
    </row>
    <row r="130" spans="10:10" ht="14">
      <c r="J130" s="115"/>
    </row>
    <row r="131" spans="10:10" ht="14">
      <c r="J131" s="115"/>
    </row>
    <row r="132" spans="10:10" ht="14">
      <c r="J132" s="115"/>
    </row>
    <row r="133" spans="10:10" ht="14">
      <c r="J133" s="115"/>
    </row>
    <row r="134" spans="10:10" ht="14">
      <c r="J134" s="115"/>
    </row>
    <row r="135" spans="10:10" ht="14">
      <c r="J135" s="115"/>
    </row>
    <row r="136" spans="10:10" ht="14">
      <c r="J136" s="115"/>
    </row>
    <row r="137" spans="10:10" ht="14">
      <c r="J137" s="115"/>
    </row>
    <row r="138" spans="10:10" ht="14">
      <c r="J138" s="115"/>
    </row>
    <row r="139" spans="10:10" ht="14">
      <c r="J139" s="115"/>
    </row>
    <row r="140" spans="10:10" ht="14">
      <c r="J140" s="115"/>
    </row>
    <row r="141" spans="10:10" ht="14">
      <c r="J141" s="115"/>
    </row>
    <row r="142" spans="10:10" ht="14">
      <c r="J142" s="115"/>
    </row>
    <row r="143" spans="10:10" ht="14">
      <c r="J143" s="115"/>
    </row>
    <row r="144" spans="10:10" ht="14">
      <c r="J144" s="115"/>
    </row>
    <row r="145" spans="10:10" ht="14">
      <c r="J145" s="115"/>
    </row>
    <row r="146" spans="10:10" ht="14">
      <c r="J146" s="115"/>
    </row>
    <row r="147" spans="10:10" ht="14">
      <c r="J147" s="115"/>
    </row>
    <row r="148" spans="10:10" ht="14">
      <c r="J148" s="115"/>
    </row>
    <row r="149" spans="10:10" ht="14">
      <c r="J149" s="115"/>
    </row>
    <row r="150" spans="10:10" ht="14">
      <c r="J150" s="115"/>
    </row>
    <row r="151" spans="10:10" ht="14">
      <c r="J151" s="115"/>
    </row>
    <row r="152" spans="10:10" ht="14">
      <c r="J152" s="115"/>
    </row>
    <row r="153" spans="10:10" ht="14">
      <c r="J153" s="115"/>
    </row>
    <row r="154" spans="10:10" ht="14">
      <c r="J154" s="115"/>
    </row>
    <row r="155" spans="10:10" ht="14">
      <c r="J155" s="115"/>
    </row>
    <row r="156" spans="10:10" ht="14">
      <c r="J156" s="115"/>
    </row>
    <row r="157" spans="10:10" ht="14">
      <c r="J157" s="115"/>
    </row>
    <row r="158" spans="10:10" ht="14">
      <c r="J158" s="115"/>
    </row>
    <row r="159" spans="10:10" ht="14">
      <c r="J159" s="115"/>
    </row>
    <row r="160" spans="10:10" ht="14">
      <c r="J160" s="115"/>
    </row>
    <row r="161" spans="10:10" ht="14">
      <c r="J161" s="115"/>
    </row>
    <row r="162" spans="10:10" ht="14">
      <c r="J162" s="115"/>
    </row>
    <row r="163" spans="10:10" ht="14">
      <c r="J163" s="115"/>
    </row>
    <row r="164" spans="10:10" ht="14">
      <c r="J164" s="115"/>
    </row>
    <row r="165" spans="10:10" ht="14">
      <c r="J165" s="115"/>
    </row>
    <row r="166" spans="10:10" ht="14">
      <c r="J166" s="115"/>
    </row>
    <row r="167" spans="10:10" ht="14">
      <c r="J167" s="115"/>
    </row>
    <row r="168" spans="10:10" ht="14">
      <c r="J168" s="115"/>
    </row>
    <row r="169" spans="10:10" ht="14">
      <c r="J169" s="115"/>
    </row>
    <row r="170" spans="10:10" ht="14">
      <c r="J170" s="115"/>
    </row>
    <row r="171" spans="10:10" ht="14">
      <c r="J171" s="115"/>
    </row>
    <row r="172" spans="10:10" ht="14">
      <c r="J172" s="115"/>
    </row>
    <row r="173" spans="10:10" ht="14">
      <c r="J173" s="115"/>
    </row>
    <row r="174" spans="10:10" ht="14">
      <c r="J174" s="115"/>
    </row>
    <row r="175" spans="10:10" ht="14">
      <c r="J175" s="115"/>
    </row>
    <row r="176" spans="10:10" ht="14">
      <c r="J176" s="115"/>
    </row>
    <row r="177" spans="10:10" ht="14">
      <c r="J177" s="115"/>
    </row>
    <row r="178" spans="10:10" ht="14">
      <c r="J178" s="115"/>
    </row>
    <row r="179" spans="10:10" ht="14">
      <c r="J179" s="115"/>
    </row>
    <row r="180" spans="10:10" ht="14">
      <c r="J180" s="115"/>
    </row>
    <row r="181" spans="10:10" ht="14">
      <c r="J181" s="115"/>
    </row>
    <row r="182" spans="10:10" ht="14">
      <c r="J182" s="115"/>
    </row>
    <row r="183" spans="10:10" ht="14">
      <c r="J183" s="115"/>
    </row>
    <row r="184" spans="10:10" ht="14">
      <c r="J184" s="115"/>
    </row>
    <row r="185" spans="10:10" ht="14">
      <c r="J185" s="115"/>
    </row>
    <row r="186" spans="10:10" ht="14">
      <c r="J186" s="115"/>
    </row>
    <row r="187" spans="10:10" ht="14">
      <c r="J187" s="115"/>
    </row>
    <row r="188" spans="10:10" ht="14">
      <c r="J188" s="115"/>
    </row>
    <row r="189" spans="10:10" ht="14">
      <c r="J189" s="115"/>
    </row>
    <row r="190" spans="10:10" ht="14">
      <c r="J190" s="115"/>
    </row>
    <row r="191" spans="10:10" ht="14">
      <c r="J191" s="115"/>
    </row>
    <row r="192" spans="10:10" ht="14">
      <c r="J192" s="115"/>
    </row>
    <row r="193" spans="10:10" ht="14">
      <c r="J193" s="115"/>
    </row>
    <row r="194" spans="10:10" ht="14">
      <c r="J194" s="115"/>
    </row>
    <row r="195" spans="10:10" ht="14">
      <c r="J195" s="115"/>
    </row>
    <row r="196" spans="10:10" ht="14">
      <c r="J196" s="115"/>
    </row>
    <row r="197" spans="10:10" ht="14">
      <c r="J197" s="115"/>
    </row>
    <row r="198" spans="10:10" ht="14">
      <c r="J198" s="115"/>
    </row>
    <row r="199" spans="10:10" ht="14">
      <c r="J199" s="115"/>
    </row>
    <row r="200" spans="10:10" ht="14">
      <c r="J200" s="115"/>
    </row>
    <row r="201" spans="10:10" ht="14">
      <c r="J201" s="115"/>
    </row>
    <row r="202" spans="10:10" ht="14">
      <c r="J202" s="115"/>
    </row>
    <row r="203" spans="10:10" ht="14">
      <c r="J203" s="115"/>
    </row>
    <row r="204" spans="10:10" ht="14">
      <c r="J204" s="115"/>
    </row>
    <row r="205" spans="10:10" ht="14">
      <c r="J205" s="115"/>
    </row>
    <row r="206" spans="10:10" ht="14">
      <c r="J206" s="115"/>
    </row>
    <row r="207" spans="10:10" ht="14">
      <c r="J207" s="115"/>
    </row>
    <row r="208" spans="10:10" ht="14">
      <c r="J208" s="115"/>
    </row>
    <row r="209" spans="10:10" ht="14">
      <c r="J209" s="115"/>
    </row>
    <row r="210" spans="10:10" ht="14">
      <c r="J210" s="115"/>
    </row>
    <row r="211" spans="10:10" ht="14">
      <c r="J211" s="115"/>
    </row>
    <row r="212" spans="10:10" ht="14">
      <c r="J212" s="115"/>
    </row>
    <row r="213" spans="10:10" ht="14">
      <c r="J213" s="115"/>
    </row>
    <row r="214" spans="10:10" ht="14">
      <c r="J214" s="115"/>
    </row>
    <row r="215" spans="10:10" ht="14">
      <c r="J215" s="115"/>
    </row>
    <row r="216" spans="10:10" ht="14">
      <c r="J216" s="115"/>
    </row>
    <row r="217" spans="10:10" ht="14">
      <c r="J217" s="115"/>
    </row>
    <row r="218" spans="10:10" ht="14">
      <c r="J218" s="115"/>
    </row>
    <row r="219" spans="10:10" ht="14">
      <c r="J219" s="115"/>
    </row>
    <row r="220" spans="10:10" ht="14">
      <c r="J220" s="115"/>
    </row>
    <row r="221" spans="10:10" ht="14">
      <c r="J221" s="115"/>
    </row>
    <row r="222" spans="10:10" ht="14">
      <c r="J222" s="115"/>
    </row>
    <row r="223" spans="10:10" ht="14">
      <c r="J223" s="115"/>
    </row>
    <row r="224" spans="10:10" ht="14">
      <c r="J224" s="115"/>
    </row>
    <row r="225" spans="10:10" ht="14">
      <c r="J225" s="115"/>
    </row>
    <row r="226" spans="10:10" ht="14">
      <c r="J226" s="115"/>
    </row>
    <row r="227" spans="10:10" ht="14">
      <c r="J227" s="115"/>
    </row>
    <row r="228" spans="10:10" ht="14">
      <c r="J228" s="115"/>
    </row>
    <row r="229" spans="10:10" ht="14">
      <c r="J229" s="115"/>
    </row>
    <row r="230" spans="10:10" ht="14">
      <c r="J230" s="115"/>
    </row>
    <row r="231" spans="10:10" ht="14">
      <c r="J231" s="115"/>
    </row>
    <row r="232" spans="10:10" ht="14">
      <c r="J232" s="115"/>
    </row>
    <row r="233" spans="10:10" ht="14">
      <c r="J233" s="115"/>
    </row>
    <row r="234" spans="10:10" ht="14">
      <c r="J234" s="115"/>
    </row>
    <row r="235" spans="10:10" ht="14">
      <c r="J235" s="115"/>
    </row>
    <row r="236" spans="10:10" ht="14">
      <c r="J236" s="115"/>
    </row>
    <row r="237" spans="10:10" ht="14">
      <c r="J237" s="115"/>
    </row>
    <row r="238" spans="10:10" ht="14">
      <c r="J238" s="115"/>
    </row>
    <row r="239" spans="10:10" ht="14">
      <c r="J239" s="115"/>
    </row>
    <row r="240" spans="10:10" ht="14">
      <c r="J240" s="115"/>
    </row>
    <row r="241" spans="10:10" ht="14">
      <c r="J241" s="115"/>
    </row>
    <row r="242" spans="10:10" ht="14">
      <c r="J242" s="115"/>
    </row>
    <row r="243" spans="10:10" ht="14">
      <c r="J243" s="115"/>
    </row>
    <row r="244" spans="10:10" ht="14">
      <c r="J244" s="115"/>
    </row>
    <row r="245" spans="10:10" ht="14">
      <c r="J245" s="115"/>
    </row>
    <row r="246" spans="10:10" ht="14">
      <c r="J246" s="115"/>
    </row>
    <row r="247" spans="10:10" ht="14">
      <c r="J247" s="115"/>
    </row>
    <row r="248" spans="10:10" ht="14">
      <c r="J248" s="115"/>
    </row>
  </sheetData>
  <mergeCells count="24">
    <mergeCell ref="A2:J2"/>
    <mergeCell ref="A3:J3"/>
    <mergeCell ref="A21:D21"/>
    <mergeCell ref="A22:H22"/>
    <mergeCell ref="A23:H23"/>
    <mergeCell ref="A24:H24"/>
    <mergeCell ref="J4:J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2:I32"/>
    <mergeCell ref="A29:H29"/>
    <mergeCell ref="A30:H30"/>
    <mergeCell ref="A25:H25"/>
    <mergeCell ref="A27:I27"/>
    <mergeCell ref="A28:I28"/>
    <mergeCell ref="A26:H26"/>
    <mergeCell ref="A31:I31"/>
  </mergeCells>
  <hyperlinks>
    <hyperlink ref="A10" location="'1.4'!A1" display="1.4" xr:uid="{00000000-0004-0000-0100-000000000000}"/>
  </hyperlinks>
  <pageMargins left="0.7" right="0.7" top="0.75" bottom="0.75" header="0" footer="0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001"/>
  <sheetViews>
    <sheetView showGridLines="0" topLeftCell="A11" zoomScale="70" zoomScaleNormal="70" workbookViewId="0">
      <selection activeCell="A22" sqref="A22:F22"/>
    </sheetView>
  </sheetViews>
  <sheetFormatPr baseColWidth="10" defaultColWidth="12.58203125" defaultRowHeight="15" customHeight="1"/>
  <cols>
    <col min="1" max="1" width="10.58203125" customWidth="1"/>
    <col min="2" max="2" width="53.08203125" customWidth="1"/>
    <col min="3" max="3" width="11.33203125" customWidth="1"/>
    <col min="4" max="4" width="14.08203125" customWidth="1"/>
    <col min="5" max="5" width="11" customWidth="1"/>
    <col min="6" max="6" width="15.08203125" customWidth="1"/>
    <col min="8" max="8" width="15.08203125" customWidth="1"/>
  </cols>
  <sheetData>
    <row r="1" spans="1:26" ht="12" customHeight="1">
      <c r="B1" s="5"/>
      <c r="C1" s="5"/>
    </row>
    <row r="2" spans="1:26" ht="72.650000000000006" customHeight="1">
      <c r="A2" s="13" t="s">
        <v>205</v>
      </c>
      <c r="B2" s="532" t="s">
        <v>300</v>
      </c>
      <c r="C2" s="533"/>
      <c r="D2" s="534"/>
      <c r="E2" s="9" t="s">
        <v>206</v>
      </c>
      <c r="F2" s="10" t="s">
        <v>25</v>
      </c>
    </row>
    <row r="3" spans="1:26" ht="14.5">
      <c r="A3" s="12" t="s">
        <v>207</v>
      </c>
      <c r="B3" s="535"/>
      <c r="C3" s="536"/>
      <c r="D3" s="537"/>
      <c r="E3" s="13" t="s">
        <v>138</v>
      </c>
      <c r="F3" s="14" t="s">
        <v>18</v>
      </c>
    </row>
    <row r="4" spans="1:26" ht="41.25" customHeight="1">
      <c r="A4" s="12" t="s">
        <v>208</v>
      </c>
      <c r="B4" s="543" t="s">
        <v>308</v>
      </c>
      <c r="C4" s="536"/>
      <c r="D4" s="537"/>
      <c r="E4" s="15" t="s">
        <v>235</v>
      </c>
      <c r="F4" s="16">
        <f>F28</f>
        <v>0</v>
      </c>
    </row>
    <row r="5" spans="1:26" ht="14.5">
      <c r="A5" s="548" t="s">
        <v>211</v>
      </c>
      <c r="B5" s="551"/>
      <c r="C5" s="551"/>
      <c r="D5" s="551"/>
      <c r="E5" s="551"/>
      <c r="F5" s="552"/>
    </row>
    <row r="6" spans="1:26" ht="14.5">
      <c r="A6" s="69" t="s">
        <v>212</v>
      </c>
      <c r="B6" s="69" t="s">
        <v>137</v>
      </c>
      <c r="C6" s="17" t="s">
        <v>122</v>
      </c>
      <c r="D6" s="70" t="s">
        <v>213</v>
      </c>
      <c r="E6" s="69" t="s">
        <v>139</v>
      </c>
      <c r="F6" s="71" t="s">
        <v>214</v>
      </c>
    </row>
    <row r="7" spans="1:26" ht="60" customHeight="1">
      <c r="A7" s="3"/>
      <c r="B7" s="72" t="s">
        <v>307</v>
      </c>
      <c r="C7" s="2" t="s">
        <v>18</v>
      </c>
      <c r="D7" s="67"/>
      <c r="E7" s="47">
        <v>1</v>
      </c>
      <c r="F7" s="67">
        <f>D7*E7</f>
        <v>0</v>
      </c>
      <c r="H7" s="73"/>
    </row>
    <row r="8" spans="1:26" ht="14.5">
      <c r="A8" s="27" t="s">
        <v>215</v>
      </c>
      <c r="B8" s="525" t="s">
        <v>216</v>
      </c>
      <c r="C8" s="465"/>
      <c r="D8" s="465"/>
      <c r="E8" s="466"/>
      <c r="F8" s="50">
        <f>SUM(F7:F7)</f>
        <v>0</v>
      </c>
    </row>
    <row r="9" spans="1:26" ht="7.5" customHeight="1">
      <c r="A9" s="29"/>
      <c r="B9" s="29"/>
      <c r="C9" s="30"/>
      <c r="D9" s="31"/>
      <c r="E9" s="29"/>
      <c r="F9" s="31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4.5">
      <c r="A10" s="548" t="s">
        <v>217</v>
      </c>
      <c r="B10" s="551"/>
      <c r="C10" s="551"/>
      <c r="D10" s="551"/>
      <c r="E10" s="551"/>
      <c r="F10" s="552"/>
    </row>
    <row r="11" spans="1:26" ht="14.5">
      <c r="A11" s="69" t="s">
        <v>212</v>
      </c>
      <c r="B11" s="69" t="s">
        <v>137</v>
      </c>
      <c r="C11" s="17" t="s">
        <v>122</v>
      </c>
      <c r="D11" s="70" t="s">
        <v>218</v>
      </c>
      <c r="E11" s="69" t="s">
        <v>219</v>
      </c>
      <c r="F11" s="71" t="s">
        <v>214</v>
      </c>
    </row>
    <row r="12" spans="1:26" ht="14.5">
      <c r="A12" s="3"/>
      <c r="B12" s="3" t="s">
        <v>255</v>
      </c>
      <c r="C12" s="2" t="s">
        <v>18</v>
      </c>
      <c r="D12" s="21"/>
      <c r="E12" s="32"/>
      <c r="F12" s="21">
        <f>D12*E12</f>
        <v>0</v>
      </c>
    </row>
    <row r="13" spans="1:26" ht="14.5">
      <c r="A13" s="27" t="s">
        <v>220</v>
      </c>
      <c r="B13" s="525" t="s">
        <v>221</v>
      </c>
      <c r="C13" s="465"/>
      <c r="D13" s="465"/>
      <c r="E13" s="466"/>
      <c r="F13" s="50">
        <f>F12</f>
        <v>0</v>
      </c>
    </row>
    <row r="14" spans="1:26" ht="7.5" customHeight="1">
      <c r="A14" s="29"/>
      <c r="B14" s="29"/>
      <c r="C14" s="30"/>
      <c r="D14" s="31"/>
      <c r="E14" s="29"/>
      <c r="F14" s="3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4.5">
      <c r="A15" s="548" t="s">
        <v>222</v>
      </c>
      <c r="B15" s="551"/>
      <c r="C15" s="551"/>
      <c r="D15" s="551"/>
      <c r="E15" s="551"/>
      <c r="F15" s="552"/>
    </row>
    <row r="16" spans="1:26" ht="14.5">
      <c r="A16" s="69" t="s">
        <v>223</v>
      </c>
      <c r="B16" s="69" t="s">
        <v>224</v>
      </c>
      <c r="C16" s="17" t="s">
        <v>122</v>
      </c>
      <c r="D16" s="70" t="s">
        <v>225</v>
      </c>
      <c r="E16" s="69" t="s">
        <v>219</v>
      </c>
      <c r="F16" s="71" t="s">
        <v>214</v>
      </c>
    </row>
    <row r="17" spans="1:26" ht="14.5">
      <c r="A17" s="65">
        <f>'1.5 '!A21</f>
        <v>0.5</v>
      </c>
      <c r="B17" s="7" t="s">
        <v>226</v>
      </c>
      <c r="C17" s="2" t="s">
        <v>125</v>
      </c>
      <c r="D17" s="34"/>
      <c r="E17" s="74"/>
      <c r="F17" s="34">
        <f t="shared" ref="F17:F19" si="0">D17*E17*A17</f>
        <v>0</v>
      </c>
    </row>
    <row r="18" spans="1:26" ht="14.5">
      <c r="A18" s="65">
        <f>'1.5 '!A22</f>
        <v>1</v>
      </c>
      <c r="B18" s="7" t="str">
        <f>'1.1'!B18</f>
        <v>Ayudante Electricista</v>
      </c>
      <c r="C18" s="2" t="s">
        <v>125</v>
      </c>
      <c r="D18" s="34"/>
      <c r="E18" s="74"/>
      <c r="F18" s="34">
        <f t="shared" si="0"/>
        <v>0</v>
      </c>
    </row>
    <row r="19" spans="1:26" ht="14.5">
      <c r="A19" s="65">
        <f>'1.5 '!A23</f>
        <v>1</v>
      </c>
      <c r="B19" s="7" t="s">
        <v>227</v>
      </c>
      <c r="C19" s="2" t="s">
        <v>125</v>
      </c>
      <c r="D19" s="34"/>
      <c r="E19" s="74"/>
      <c r="F19" s="34">
        <f t="shared" si="0"/>
        <v>0</v>
      </c>
    </row>
    <row r="20" spans="1:26" ht="15.75" customHeight="1">
      <c r="A20" s="27" t="s">
        <v>228</v>
      </c>
      <c r="B20" s="525" t="s">
        <v>229</v>
      </c>
      <c r="C20" s="465"/>
      <c r="D20" s="465"/>
      <c r="E20" s="466"/>
      <c r="F20" s="50">
        <f>SUM(F17:F19)</f>
        <v>0</v>
      </c>
    </row>
    <row r="21" spans="1:26" ht="7.5" customHeight="1">
      <c r="A21" s="29"/>
      <c r="B21" s="29"/>
      <c r="C21" s="30"/>
      <c r="D21" s="31"/>
      <c r="E21" s="29"/>
      <c r="F21" s="31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>
      <c r="A22" s="548" t="s">
        <v>230</v>
      </c>
      <c r="B22" s="551"/>
      <c r="C22" s="551"/>
      <c r="D22" s="551"/>
      <c r="E22" s="551"/>
      <c r="F22" s="552"/>
    </row>
    <row r="23" spans="1:26" ht="15.75" customHeight="1">
      <c r="A23" s="75" t="s">
        <v>212</v>
      </c>
      <c r="B23" s="69" t="s">
        <v>137</v>
      </c>
      <c r="C23" s="17" t="s">
        <v>122</v>
      </c>
      <c r="D23" s="70" t="s">
        <v>242</v>
      </c>
      <c r="E23" s="69" t="s">
        <v>214</v>
      </c>
      <c r="F23" s="71" t="s">
        <v>214</v>
      </c>
    </row>
    <row r="24" spans="1:26" ht="38.25" customHeight="1">
      <c r="A24" s="36"/>
      <c r="B24" s="432" t="s">
        <v>303</v>
      </c>
      <c r="C24" s="433" t="s">
        <v>148</v>
      </c>
      <c r="D24" s="76"/>
      <c r="E24" s="76"/>
      <c r="F24" s="40">
        <f t="shared" ref="F24:F26" si="1">E24*D24</f>
        <v>0</v>
      </c>
    </row>
    <row r="25" spans="1:26" ht="35.25" customHeight="1">
      <c r="A25" s="36"/>
      <c r="B25" s="432" t="s">
        <v>304</v>
      </c>
      <c r="C25" s="433" t="s">
        <v>148</v>
      </c>
      <c r="D25" s="434"/>
      <c r="E25" s="76"/>
      <c r="F25" s="40">
        <f t="shared" si="1"/>
        <v>0</v>
      </c>
    </row>
    <row r="26" spans="1:26" ht="35.25" customHeight="1">
      <c r="B26" s="432" t="s">
        <v>305</v>
      </c>
      <c r="C26" s="433" t="s">
        <v>148</v>
      </c>
      <c r="D26" s="431"/>
      <c r="E26" s="426"/>
      <c r="F26" s="40">
        <f t="shared" si="1"/>
        <v>0</v>
      </c>
    </row>
    <row r="27" spans="1:26" ht="15.75" customHeight="1">
      <c r="A27" s="61" t="s">
        <v>231</v>
      </c>
      <c r="B27" s="525" t="s">
        <v>260</v>
      </c>
      <c r="C27" s="465"/>
      <c r="D27" s="556"/>
      <c r="E27" s="466"/>
      <c r="F27" s="50">
        <f>SUM(F24:F26)</f>
        <v>0</v>
      </c>
    </row>
    <row r="28" spans="1:26" ht="15.75" customHeight="1">
      <c r="C28" s="563" t="s">
        <v>233</v>
      </c>
      <c r="D28" s="564"/>
      <c r="E28" s="565"/>
      <c r="F28" s="77">
        <f>ROUNDUP(SUM(F8,F13,F20,F27),0)</f>
        <v>0</v>
      </c>
    </row>
    <row r="29" spans="1:26" ht="15.75" customHeight="1"/>
    <row r="30" spans="1:26" ht="15.75" customHeight="1">
      <c r="E30" s="78"/>
    </row>
    <row r="31" spans="1:26" ht="15.75" customHeight="1"/>
    <row r="32" spans="1:26" ht="15.75" customHeight="1"/>
    <row r="33" spans="2:2" ht="15.75" customHeight="1"/>
    <row r="34" spans="2:2" ht="15.75" customHeight="1">
      <c r="B34" s="417" t="s">
        <v>296</v>
      </c>
    </row>
    <row r="35" spans="2:2" ht="15.75" customHeight="1">
      <c r="B35" s="417" t="s">
        <v>297</v>
      </c>
    </row>
    <row r="36" spans="2:2" ht="15.75" customHeight="1">
      <c r="B36" s="418" t="s">
        <v>298</v>
      </c>
    </row>
    <row r="37" spans="2:2" ht="15.75" customHeight="1"/>
    <row r="38" spans="2:2" ht="15.75" customHeight="1"/>
    <row r="39" spans="2:2" ht="15.75" customHeight="1"/>
    <row r="40" spans="2:2" ht="15.75" customHeight="1"/>
    <row r="41" spans="2:2" ht="15.75" customHeight="1"/>
    <row r="42" spans="2:2" ht="15.75" customHeight="1"/>
    <row r="43" spans="2:2" ht="15.75" customHeight="1"/>
    <row r="44" spans="2:2" ht="15.75" customHeight="1"/>
    <row r="45" spans="2:2" ht="15.75" customHeight="1"/>
    <row r="46" spans="2:2" ht="15.75" customHeight="1"/>
    <row r="47" spans="2:2" ht="15.75" customHeight="1"/>
    <row r="48" spans="2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2">
    <mergeCell ref="B2:D2"/>
    <mergeCell ref="B3:D3"/>
    <mergeCell ref="B4:D4"/>
    <mergeCell ref="A5:F5"/>
    <mergeCell ref="B8:E8"/>
    <mergeCell ref="B27:E27"/>
    <mergeCell ref="C28:E28"/>
    <mergeCell ref="A10:F10"/>
    <mergeCell ref="B13:E13"/>
    <mergeCell ref="A15:F15"/>
    <mergeCell ref="B20:E20"/>
    <mergeCell ref="A22:F22"/>
  </mergeCells>
  <pageMargins left="0.7" right="0.7" top="0.75" bottom="0.75" header="0" footer="0"/>
  <pageSetup paperSize="9" scale="32" fitToHeight="0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35"/>
  <sheetViews>
    <sheetView showGridLines="0" topLeftCell="A13" zoomScale="55" zoomScaleNormal="55" workbookViewId="0">
      <selection activeCell="I7" sqref="I7"/>
    </sheetView>
  </sheetViews>
  <sheetFormatPr baseColWidth="10" defaultColWidth="12.58203125" defaultRowHeight="19.5" customHeight="1"/>
  <cols>
    <col min="1" max="1" width="10.58203125" customWidth="1"/>
    <col min="2" max="2" width="51.83203125" customWidth="1"/>
    <col min="3" max="3" width="12.08203125" customWidth="1"/>
    <col min="4" max="4" width="15" customWidth="1"/>
    <col min="5" max="5" width="11" customWidth="1"/>
    <col min="6" max="6" width="16.83203125" customWidth="1"/>
    <col min="8" max="8" width="12.83203125" customWidth="1"/>
  </cols>
  <sheetData>
    <row r="1" spans="1:26" ht="19.5" customHeight="1">
      <c r="B1" s="5">
        <f>'1.6 '!B1</f>
        <v>0</v>
      </c>
      <c r="C1" s="5">
        <f>'1.6 '!C1</f>
        <v>0</v>
      </c>
    </row>
    <row r="2" spans="1:26" ht="52.75" customHeight="1">
      <c r="A2" s="13" t="s">
        <v>205</v>
      </c>
      <c r="B2" s="532" t="s">
        <v>300</v>
      </c>
      <c r="C2" s="533"/>
      <c r="D2" s="534"/>
      <c r="E2" s="9" t="s">
        <v>206</v>
      </c>
      <c r="F2" s="10" t="s">
        <v>26</v>
      </c>
    </row>
    <row r="3" spans="1:26" ht="19.5" customHeight="1">
      <c r="A3" s="12" t="s">
        <v>207</v>
      </c>
      <c r="B3" s="535"/>
      <c r="C3" s="536"/>
      <c r="D3" s="537"/>
      <c r="E3" s="13" t="s">
        <v>138</v>
      </c>
      <c r="F3" s="14" t="s">
        <v>18</v>
      </c>
    </row>
    <row r="4" spans="1:26" ht="60" customHeight="1">
      <c r="A4" s="12" t="s">
        <v>208</v>
      </c>
      <c r="B4" s="573" t="s">
        <v>309</v>
      </c>
      <c r="C4" s="574"/>
      <c r="D4" s="575"/>
      <c r="E4" s="15" t="s">
        <v>235</v>
      </c>
      <c r="F4" s="16">
        <f>F28</f>
        <v>0</v>
      </c>
    </row>
    <row r="5" spans="1:26" ht="19.5" customHeight="1">
      <c r="A5" s="548" t="s">
        <v>211</v>
      </c>
      <c r="B5" s="551"/>
      <c r="C5" s="551"/>
      <c r="D5" s="551"/>
      <c r="E5" s="551"/>
      <c r="F5" s="552"/>
    </row>
    <row r="6" spans="1:26" ht="19.5" customHeight="1">
      <c r="A6" s="17" t="s">
        <v>212</v>
      </c>
      <c r="B6" s="17" t="s">
        <v>137</v>
      </c>
      <c r="C6" s="17" t="s">
        <v>122</v>
      </c>
      <c r="D6" s="18" t="s">
        <v>213</v>
      </c>
      <c r="E6" s="17" t="s">
        <v>139</v>
      </c>
      <c r="F6" s="19" t="s">
        <v>214</v>
      </c>
    </row>
    <row r="7" spans="1:26" ht="60.75" customHeight="1">
      <c r="A7" s="3"/>
      <c r="B7" s="66" t="s">
        <v>310</v>
      </c>
      <c r="C7" s="2" t="s">
        <v>18</v>
      </c>
      <c r="D7" s="67"/>
      <c r="E7" s="2">
        <v>1</v>
      </c>
      <c r="F7" s="67">
        <f>D7*E7</f>
        <v>0</v>
      </c>
    </row>
    <row r="8" spans="1:26" ht="19.5" customHeight="1">
      <c r="A8" s="27" t="s">
        <v>215</v>
      </c>
      <c r="B8" s="525" t="s">
        <v>216</v>
      </c>
      <c r="C8" s="465"/>
      <c r="D8" s="465"/>
      <c r="E8" s="466"/>
      <c r="F8" s="50">
        <f>SUM(F7)</f>
        <v>0</v>
      </c>
    </row>
    <row r="9" spans="1:26" ht="7.5" customHeight="1">
      <c r="A9" s="29"/>
      <c r="B9" s="29"/>
      <c r="C9" s="30"/>
      <c r="D9" s="31"/>
      <c r="E9" s="29"/>
      <c r="F9" s="31"/>
      <c r="G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9.5" customHeight="1">
      <c r="A10" s="548" t="s">
        <v>217</v>
      </c>
      <c r="B10" s="551"/>
      <c r="C10" s="551"/>
      <c r="D10" s="551"/>
      <c r="E10" s="551"/>
      <c r="F10" s="552"/>
    </row>
    <row r="11" spans="1:26" ht="19.5" customHeight="1">
      <c r="A11" s="17" t="s">
        <v>212</v>
      </c>
      <c r="B11" s="17" t="s">
        <v>137</v>
      </c>
      <c r="C11" s="17" t="s">
        <v>122</v>
      </c>
      <c r="D11" s="18" t="s">
        <v>218</v>
      </c>
      <c r="E11" s="17" t="s">
        <v>219</v>
      </c>
      <c r="F11" s="19" t="s">
        <v>214</v>
      </c>
    </row>
    <row r="12" spans="1:26" ht="19.5" customHeight="1">
      <c r="A12" s="3"/>
      <c r="B12" s="3" t="s">
        <v>255</v>
      </c>
      <c r="C12" s="2" t="s">
        <v>18</v>
      </c>
      <c r="D12" s="21"/>
      <c r="E12" s="32"/>
      <c r="F12" s="21">
        <f>D12*E12</f>
        <v>0</v>
      </c>
    </row>
    <row r="13" spans="1:26" ht="19.5" customHeight="1">
      <c r="A13" s="27" t="s">
        <v>220</v>
      </c>
      <c r="B13" s="525" t="s">
        <v>221</v>
      </c>
      <c r="C13" s="465"/>
      <c r="D13" s="465"/>
      <c r="E13" s="466"/>
      <c r="F13" s="50">
        <f>F12</f>
        <v>0</v>
      </c>
    </row>
    <row r="14" spans="1:26" ht="7.5" customHeight="1">
      <c r="A14" s="29"/>
      <c r="B14" s="29"/>
      <c r="C14" s="30"/>
      <c r="D14" s="31"/>
      <c r="E14" s="29"/>
      <c r="F14" s="3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9.5" customHeight="1">
      <c r="A15" s="548" t="s">
        <v>222</v>
      </c>
      <c r="B15" s="551"/>
      <c r="C15" s="551"/>
      <c r="D15" s="551"/>
      <c r="E15" s="551"/>
      <c r="F15" s="552"/>
    </row>
    <row r="16" spans="1:26" ht="19.5" customHeight="1">
      <c r="A16" s="17" t="s">
        <v>223</v>
      </c>
      <c r="B16" s="17" t="s">
        <v>224</v>
      </c>
      <c r="C16" s="17" t="s">
        <v>122</v>
      </c>
      <c r="D16" s="18" t="s">
        <v>225</v>
      </c>
      <c r="E16" s="17" t="s">
        <v>219</v>
      </c>
      <c r="F16" s="19" t="s">
        <v>214</v>
      </c>
    </row>
    <row r="17" spans="1:26" ht="19.5" customHeight="1">
      <c r="A17" s="51">
        <f>'1.6 '!A17</f>
        <v>0.5</v>
      </c>
      <c r="B17" s="7" t="s">
        <v>226</v>
      </c>
      <c r="C17" s="2" t="s">
        <v>125</v>
      </c>
      <c r="D17" s="34"/>
      <c r="E17" s="68"/>
      <c r="F17" s="34">
        <f t="shared" ref="F17:F19" si="0">D17*E17*A17</f>
        <v>0</v>
      </c>
    </row>
    <row r="18" spans="1:26" ht="19.5" customHeight="1">
      <c r="A18" s="51">
        <f>'1.6 '!A18</f>
        <v>1</v>
      </c>
      <c r="B18" s="7" t="str">
        <f>'1.1'!B18</f>
        <v>Ayudante Electricista</v>
      </c>
      <c r="C18" s="2" t="s">
        <v>125</v>
      </c>
      <c r="D18" s="34"/>
      <c r="E18" s="68"/>
      <c r="F18" s="34">
        <f t="shared" si="0"/>
        <v>0</v>
      </c>
    </row>
    <row r="19" spans="1:26" ht="19.5" customHeight="1">
      <c r="A19" s="51">
        <f>'1.6 '!A19</f>
        <v>1</v>
      </c>
      <c r="B19" s="7" t="s">
        <v>227</v>
      </c>
      <c r="C19" s="2" t="s">
        <v>125</v>
      </c>
      <c r="D19" s="34"/>
      <c r="E19" s="68"/>
      <c r="F19" s="34">
        <f t="shared" si="0"/>
        <v>0</v>
      </c>
    </row>
    <row r="20" spans="1:26" ht="19.5" customHeight="1">
      <c r="A20" s="27" t="s">
        <v>228</v>
      </c>
      <c r="B20" s="525" t="s">
        <v>229</v>
      </c>
      <c r="C20" s="465"/>
      <c r="D20" s="465"/>
      <c r="E20" s="466"/>
      <c r="F20" s="50">
        <f>SUM(F17:F19)</f>
        <v>0</v>
      </c>
    </row>
    <row r="21" spans="1:26" ht="19.5" customHeight="1">
      <c r="A21" s="5"/>
      <c r="B21" s="419"/>
      <c r="C21" s="436"/>
      <c r="D21" s="436"/>
      <c r="E21" s="436"/>
      <c r="F21" s="437"/>
    </row>
    <row r="22" spans="1:26" ht="15" customHeight="1">
      <c r="A22" s="548" t="s">
        <v>230</v>
      </c>
      <c r="B22" s="551"/>
      <c r="C22" s="551"/>
      <c r="D22" s="551"/>
      <c r="E22" s="551"/>
      <c r="F22" s="552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9.5" customHeight="1">
      <c r="A23" s="35" t="s">
        <v>212</v>
      </c>
      <c r="B23" s="17" t="s">
        <v>137</v>
      </c>
      <c r="C23" s="17" t="s">
        <v>122</v>
      </c>
      <c r="D23" s="18" t="s">
        <v>242</v>
      </c>
      <c r="E23" s="17" t="s">
        <v>214</v>
      </c>
      <c r="F23" s="19" t="s">
        <v>214</v>
      </c>
    </row>
    <row r="24" spans="1:26" ht="42" customHeight="1">
      <c r="A24" s="36"/>
      <c r="B24" s="432" t="s">
        <v>303</v>
      </c>
      <c r="C24" s="433" t="s">
        <v>148</v>
      </c>
      <c r="D24" s="39"/>
      <c r="E24" s="39"/>
      <c r="F24" s="40">
        <f t="shared" ref="F24:F26" si="1">E24*D24</f>
        <v>0</v>
      </c>
    </row>
    <row r="25" spans="1:26" ht="29.15" customHeight="1">
      <c r="A25" s="36"/>
      <c r="B25" s="432" t="s">
        <v>304</v>
      </c>
      <c r="C25" s="433" t="s">
        <v>148</v>
      </c>
      <c r="D25" s="438"/>
      <c r="E25" s="39"/>
      <c r="F25" s="40">
        <f t="shared" si="1"/>
        <v>0</v>
      </c>
    </row>
    <row r="26" spans="1:26" ht="29.15" customHeight="1">
      <c r="B26" s="432" t="s">
        <v>305</v>
      </c>
      <c r="C26" s="433" t="s">
        <v>148</v>
      </c>
      <c r="D26" s="54"/>
      <c r="E26" s="435"/>
      <c r="F26" s="40">
        <f t="shared" si="1"/>
        <v>0</v>
      </c>
    </row>
    <row r="27" spans="1:26" ht="14.5">
      <c r="A27" s="41" t="s">
        <v>231</v>
      </c>
      <c r="B27" s="569" t="s">
        <v>260</v>
      </c>
      <c r="C27" s="570"/>
      <c r="D27" s="571"/>
      <c r="E27" s="572"/>
      <c r="F27" s="42">
        <f>SUM(F24:F26)</f>
        <v>0</v>
      </c>
    </row>
    <row r="28" spans="1:26" ht="14.5">
      <c r="A28" s="43"/>
      <c r="B28" s="43"/>
      <c r="C28" s="566" t="s">
        <v>233</v>
      </c>
      <c r="D28" s="567"/>
      <c r="E28" s="568"/>
      <c r="F28" s="44">
        <f>ROUNDUP(SUM(F8,F13,F20,F27),0)</f>
        <v>0</v>
      </c>
    </row>
    <row r="33" spans="2:2" ht="19.5" customHeight="1">
      <c r="B33" s="417" t="s">
        <v>296</v>
      </c>
    </row>
    <row r="34" spans="2:2" ht="19.5" customHeight="1">
      <c r="B34" s="417" t="s">
        <v>297</v>
      </c>
    </row>
    <row r="35" spans="2:2" ht="19.5" customHeight="1">
      <c r="B35" s="418" t="s">
        <v>298</v>
      </c>
    </row>
  </sheetData>
  <mergeCells count="12">
    <mergeCell ref="B2:D2"/>
    <mergeCell ref="B3:D3"/>
    <mergeCell ref="B4:D4"/>
    <mergeCell ref="A5:F5"/>
    <mergeCell ref="B8:E8"/>
    <mergeCell ref="C28:E28"/>
    <mergeCell ref="A10:F10"/>
    <mergeCell ref="B13:E13"/>
    <mergeCell ref="A15:F15"/>
    <mergeCell ref="B20:E20"/>
    <mergeCell ref="B27:E27"/>
    <mergeCell ref="A22:F22"/>
  </mergeCells>
  <pageMargins left="0.7" right="0.7" top="0.75" bottom="0.75" header="0" footer="0"/>
  <pageSetup scale="72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Z1002"/>
  <sheetViews>
    <sheetView showGridLines="0" topLeftCell="A14" zoomScale="70" zoomScaleNormal="70" workbookViewId="0">
      <selection activeCell="F28" sqref="F28"/>
    </sheetView>
  </sheetViews>
  <sheetFormatPr baseColWidth="10" defaultColWidth="12.58203125" defaultRowHeight="15" customHeight="1"/>
  <cols>
    <col min="1" max="1" width="9.33203125" customWidth="1"/>
    <col min="2" max="2" width="52.83203125" customWidth="1"/>
    <col min="3" max="3" width="11.83203125" customWidth="1"/>
    <col min="4" max="4" width="14.08203125" customWidth="1"/>
    <col min="5" max="5" width="11" customWidth="1"/>
    <col min="6" max="6" width="14.08203125" customWidth="1"/>
    <col min="8" max="8" width="12.83203125" customWidth="1"/>
  </cols>
  <sheetData>
    <row r="2" spans="1:26" ht="55.25" customHeight="1">
      <c r="A2" s="13" t="s">
        <v>205</v>
      </c>
      <c r="B2" s="532" t="s">
        <v>300</v>
      </c>
      <c r="C2" s="533"/>
      <c r="D2" s="534"/>
      <c r="E2" s="9" t="s">
        <v>206</v>
      </c>
      <c r="F2" s="10" t="s">
        <v>27</v>
      </c>
    </row>
    <row r="3" spans="1:26" ht="14.5">
      <c r="A3" s="12" t="s">
        <v>207</v>
      </c>
      <c r="B3" s="535"/>
      <c r="C3" s="536"/>
      <c r="D3" s="537"/>
      <c r="E3" s="13" t="s">
        <v>138</v>
      </c>
      <c r="F3" s="14" t="s">
        <v>18</v>
      </c>
    </row>
    <row r="4" spans="1:26" ht="39.75" customHeight="1">
      <c r="A4" s="12" t="s">
        <v>208</v>
      </c>
      <c r="B4" s="543" t="s">
        <v>261</v>
      </c>
      <c r="C4" s="536"/>
      <c r="D4" s="537"/>
      <c r="E4" s="15" t="s">
        <v>235</v>
      </c>
      <c r="F4" s="16"/>
    </row>
    <row r="5" spans="1:26" ht="14.5">
      <c r="A5" s="548" t="s">
        <v>211</v>
      </c>
      <c r="B5" s="551"/>
      <c r="C5" s="551"/>
      <c r="D5" s="551"/>
      <c r="E5" s="551"/>
      <c r="F5" s="552"/>
    </row>
    <row r="6" spans="1:26" ht="14.5">
      <c r="A6" s="17" t="s">
        <v>212</v>
      </c>
      <c r="B6" s="17" t="s">
        <v>137</v>
      </c>
      <c r="C6" s="17" t="s">
        <v>122</v>
      </c>
      <c r="D6" s="18" t="s">
        <v>213</v>
      </c>
      <c r="E6" s="17" t="s">
        <v>139</v>
      </c>
      <c r="F6" s="19" t="s">
        <v>214</v>
      </c>
    </row>
    <row r="7" spans="1:26" ht="72.5">
      <c r="A7" s="3"/>
      <c r="B7" s="66" t="s">
        <v>262</v>
      </c>
      <c r="C7" s="2" t="s">
        <v>18</v>
      </c>
      <c r="D7" s="40"/>
      <c r="E7" s="2">
        <v>1</v>
      </c>
      <c r="F7" s="40">
        <f>D7*E7</f>
        <v>0</v>
      </c>
    </row>
    <row r="8" spans="1:26" ht="14.5">
      <c r="A8" s="27" t="s">
        <v>215</v>
      </c>
      <c r="B8" s="525" t="s">
        <v>216</v>
      </c>
      <c r="C8" s="465"/>
      <c r="D8" s="465"/>
      <c r="E8" s="466"/>
      <c r="F8" s="28">
        <f>SUM(F7)</f>
        <v>0</v>
      </c>
    </row>
    <row r="9" spans="1:26" ht="7.5" customHeight="1">
      <c r="A9" s="29"/>
      <c r="B9" s="29"/>
      <c r="C9" s="30"/>
      <c r="D9" s="31"/>
      <c r="E9" s="29"/>
      <c r="F9" s="31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4.5">
      <c r="A10" s="548" t="s">
        <v>217</v>
      </c>
      <c r="B10" s="551"/>
      <c r="C10" s="551"/>
      <c r="D10" s="551"/>
      <c r="E10" s="551"/>
      <c r="F10" s="552"/>
    </row>
    <row r="11" spans="1:26" ht="14.5">
      <c r="A11" s="17" t="s">
        <v>212</v>
      </c>
      <c r="B11" s="17" t="s">
        <v>137</v>
      </c>
      <c r="C11" s="17" t="s">
        <v>122</v>
      </c>
      <c r="D11" s="18" t="s">
        <v>218</v>
      </c>
      <c r="E11" s="17" t="s">
        <v>219</v>
      </c>
      <c r="F11" s="19" t="s">
        <v>214</v>
      </c>
    </row>
    <row r="12" spans="1:26" ht="14.5">
      <c r="A12" s="3"/>
      <c r="B12" s="3" t="s">
        <v>255</v>
      </c>
      <c r="C12" s="2" t="s">
        <v>18</v>
      </c>
      <c r="D12" s="21"/>
      <c r="E12" s="32"/>
      <c r="F12" s="21">
        <f>D12*E12</f>
        <v>0</v>
      </c>
    </row>
    <row r="13" spans="1:26" ht="14.5">
      <c r="A13" s="27" t="s">
        <v>220</v>
      </c>
      <c r="B13" s="525" t="s">
        <v>221</v>
      </c>
      <c r="C13" s="465"/>
      <c r="D13" s="465"/>
      <c r="E13" s="466"/>
      <c r="F13" s="28">
        <f>F12</f>
        <v>0</v>
      </c>
    </row>
    <row r="14" spans="1:26" ht="7.5" customHeight="1">
      <c r="A14" s="29"/>
      <c r="B14" s="29"/>
      <c r="C14" s="30"/>
      <c r="D14" s="31"/>
      <c r="E14" s="29"/>
      <c r="F14" s="3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4.5">
      <c r="A15" s="548" t="s">
        <v>222</v>
      </c>
      <c r="B15" s="551"/>
      <c r="C15" s="551"/>
      <c r="D15" s="551"/>
      <c r="E15" s="551"/>
      <c r="F15" s="552"/>
    </row>
    <row r="16" spans="1:26" ht="14.5">
      <c r="A16" s="17" t="s">
        <v>223</v>
      </c>
      <c r="B16" s="17" t="s">
        <v>224</v>
      </c>
      <c r="C16" s="17" t="s">
        <v>122</v>
      </c>
      <c r="D16" s="18" t="s">
        <v>225</v>
      </c>
      <c r="E16" s="17" t="s">
        <v>219</v>
      </c>
      <c r="F16" s="19" t="s">
        <v>214</v>
      </c>
    </row>
    <row r="17" spans="1:26" ht="14.5">
      <c r="A17" s="51">
        <f>'1.5 '!A21</f>
        <v>0.5</v>
      </c>
      <c r="B17" s="7" t="s">
        <v>226</v>
      </c>
      <c r="C17" s="2" t="s">
        <v>125</v>
      </c>
      <c r="D17" s="34"/>
      <c r="E17" s="7"/>
      <c r="F17" s="34">
        <f t="shared" ref="F17:F19" si="0">D17*E17*A17</f>
        <v>0</v>
      </c>
    </row>
    <row r="18" spans="1:26" ht="14.5">
      <c r="A18" s="51">
        <f>'1.5 '!A22</f>
        <v>1</v>
      </c>
      <c r="B18" s="7" t="str">
        <f>'1.1'!B18</f>
        <v>Ayudante Electricista</v>
      </c>
      <c r="C18" s="2" t="s">
        <v>125</v>
      </c>
      <c r="D18" s="34"/>
      <c r="E18" s="7"/>
      <c r="F18" s="34">
        <f t="shared" si="0"/>
        <v>0</v>
      </c>
    </row>
    <row r="19" spans="1:26" ht="14.5">
      <c r="A19" s="51">
        <f>'1.5 '!A23</f>
        <v>1</v>
      </c>
      <c r="B19" s="7" t="s">
        <v>227</v>
      </c>
      <c r="C19" s="2" t="s">
        <v>125</v>
      </c>
      <c r="D19" s="34"/>
      <c r="E19" s="7"/>
      <c r="F19" s="34">
        <f t="shared" si="0"/>
        <v>0</v>
      </c>
    </row>
    <row r="20" spans="1:26" ht="14.5">
      <c r="A20" s="27" t="s">
        <v>228</v>
      </c>
      <c r="B20" s="525" t="s">
        <v>229</v>
      </c>
      <c r="C20" s="465"/>
      <c r="D20" s="465"/>
      <c r="E20" s="466"/>
      <c r="F20" s="28">
        <f>SUM(F17:F19)</f>
        <v>0</v>
      </c>
    </row>
    <row r="21" spans="1:26" ht="7.5" customHeight="1">
      <c r="A21" s="29"/>
      <c r="B21" s="29"/>
      <c r="C21" s="30"/>
      <c r="D21" s="31"/>
      <c r="E21" s="29"/>
      <c r="F21" s="31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>
      <c r="A22" s="548" t="s">
        <v>230</v>
      </c>
      <c r="B22" s="549"/>
      <c r="C22" s="549"/>
      <c r="D22" s="549"/>
      <c r="E22" s="549"/>
      <c r="F22" s="550"/>
    </row>
    <row r="23" spans="1:26" ht="15.75" customHeight="1">
      <c r="A23" s="35" t="s">
        <v>212</v>
      </c>
      <c r="B23" s="17" t="s">
        <v>137</v>
      </c>
      <c r="C23" s="17" t="s">
        <v>122</v>
      </c>
      <c r="D23" s="18" t="s">
        <v>242</v>
      </c>
      <c r="E23" s="17" t="s">
        <v>214</v>
      </c>
      <c r="F23" s="19" t="s">
        <v>214</v>
      </c>
    </row>
    <row r="24" spans="1:26" ht="38.25" customHeight="1">
      <c r="A24" s="36"/>
      <c r="B24" s="432" t="s">
        <v>303</v>
      </c>
      <c r="C24" s="433" t="s">
        <v>148</v>
      </c>
      <c r="D24" s="39"/>
      <c r="E24" s="39"/>
      <c r="F24" s="40">
        <f t="shared" ref="F24:F26" si="1">E24*D24</f>
        <v>0</v>
      </c>
    </row>
    <row r="25" spans="1:26" ht="38.25" customHeight="1">
      <c r="A25" s="36"/>
      <c r="B25" s="432" t="s">
        <v>304</v>
      </c>
      <c r="C25" s="433" t="s">
        <v>148</v>
      </c>
      <c r="D25" s="438"/>
      <c r="E25" s="39"/>
      <c r="F25" s="40">
        <f t="shared" si="1"/>
        <v>0</v>
      </c>
    </row>
    <row r="26" spans="1:26" ht="38.25" customHeight="1">
      <c r="B26" s="432" t="s">
        <v>305</v>
      </c>
      <c r="C26" s="433" t="s">
        <v>148</v>
      </c>
      <c r="D26" s="54"/>
      <c r="E26" s="435"/>
      <c r="F26" s="40">
        <f t="shared" si="1"/>
        <v>0</v>
      </c>
    </row>
    <row r="27" spans="1:26" ht="15.75" customHeight="1">
      <c r="A27" s="41" t="s">
        <v>231</v>
      </c>
      <c r="B27" s="569" t="s">
        <v>260</v>
      </c>
      <c r="C27" s="576"/>
      <c r="D27" s="577"/>
      <c r="E27" s="578"/>
      <c r="F27" s="42">
        <f>SUM(F24:F26)</f>
        <v>0</v>
      </c>
    </row>
    <row r="28" spans="1:26" ht="15.75" customHeight="1">
      <c r="A28" s="43"/>
      <c r="B28" s="43"/>
      <c r="C28" s="566" t="s">
        <v>233</v>
      </c>
      <c r="D28" s="567"/>
      <c r="E28" s="568"/>
      <c r="F28" s="44">
        <f>ROUNDUP(SUM(F8,F13,F20,F27),0)</f>
        <v>0</v>
      </c>
    </row>
    <row r="29" spans="1:26" ht="15.75" customHeight="1"/>
    <row r="30" spans="1:26" ht="15.75" customHeight="1"/>
    <row r="31" spans="1:26" ht="15.75" customHeight="1"/>
    <row r="32" spans="1:26" ht="15.75" customHeight="1"/>
    <row r="33" spans="2:2" ht="15.75" customHeight="1">
      <c r="B33" s="291"/>
    </row>
    <row r="34" spans="2:2" ht="15.75" customHeight="1">
      <c r="B34" s="113"/>
    </row>
    <row r="35" spans="2:2" ht="15.75" customHeight="1">
      <c r="B35" s="417" t="s">
        <v>296</v>
      </c>
    </row>
    <row r="36" spans="2:2" ht="15.75" customHeight="1">
      <c r="B36" s="417" t="s">
        <v>297</v>
      </c>
    </row>
    <row r="37" spans="2:2" ht="15.75" customHeight="1">
      <c r="B37" s="418" t="s">
        <v>298</v>
      </c>
    </row>
    <row r="38" spans="2:2" ht="15.75" customHeight="1"/>
    <row r="39" spans="2:2" ht="15.75" customHeight="1"/>
    <row r="40" spans="2:2" ht="15.75" customHeight="1"/>
    <row r="41" spans="2:2" ht="15.75" customHeight="1"/>
    <row r="42" spans="2:2" ht="15.75" customHeight="1"/>
    <row r="43" spans="2:2" ht="15.75" customHeight="1"/>
    <row r="44" spans="2:2" ht="15.75" customHeight="1"/>
    <row r="45" spans="2:2" ht="15.75" customHeight="1"/>
    <row r="46" spans="2:2" ht="15.75" customHeight="1"/>
    <row r="47" spans="2:2" ht="15.75" customHeight="1"/>
    <row r="48" spans="2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2">
    <mergeCell ref="B2:D2"/>
    <mergeCell ref="B3:D3"/>
    <mergeCell ref="B4:D4"/>
    <mergeCell ref="A5:F5"/>
    <mergeCell ref="B8:E8"/>
    <mergeCell ref="B27:E27"/>
    <mergeCell ref="C28:E28"/>
    <mergeCell ref="A10:F10"/>
    <mergeCell ref="B13:E13"/>
    <mergeCell ref="A15:F15"/>
    <mergeCell ref="B20:E20"/>
    <mergeCell ref="A22:F22"/>
  </mergeCells>
  <pageMargins left="0.7" right="0.7" top="0.75" bottom="0.75" header="0" footer="0"/>
  <pageSetup paperSize="9" scale="72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Z1003"/>
  <sheetViews>
    <sheetView showGridLines="0" topLeftCell="A23" zoomScale="70" zoomScaleNormal="70" workbookViewId="0">
      <selection activeCell="F31" sqref="F31"/>
    </sheetView>
  </sheetViews>
  <sheetFormatPr baseColWidth="10" defaultColWidth="12.58203125" defaultRowHeight="15" customHeight="1"/>
  <cols>
    <col min="1" max="1" width="10.58203125" customWidth="1"/>
    <col min="2" max="2" width="52.33203125" customWidth="1"/>
    <col min="3" max="3" width="12.08203125" customWidth="1"/>
    <col min="4" max="4" width="15.08203125" customWidth="1"/>
    <col min="5" max="5" width="11" customWidth="1"/>
    <col min="6" max="6" width="13" customWidth="1"/>
    <col min="7" max="7" width="9.33203125" customWidth="1"/>
    <col min="8" max="10" width="9.33203125" hidden="1" customWidth="1"/>
  </cols>
  <sheetData>
    <row r="2" spans="1:26" ht="49.5" customHeight="1">
      <c r="A2" s="13" t="s">
        <v>205</v>
      </c>
      <c r="B2" s="532" t="s">
        <v>300</v>
      </c>
      <c r="C2" s="533"/>
      <c r="D2" s="534"/>
      <c r="E2" s="9" t="s">
        <v>206</v>
      </c>
      <c r="F2" s="10" t="s">
        <v>28</v>
      </c>
    </row>
    <row r="3" spans="1:26" ht="14.5">
      <c r="A3" s="12" t="s">
        <v>207</v>
      </c>
      <c r="B3" s="535"/>
      <c r="C3" s="536"/>
      <c r="D3" s="537"/>
      <c r="E3" s="13" t="s">
        <v>138</v>
      </c>
      <c r="F3" s="14" t="s">
        <v>168</v>
      </c>
    </row>
    <row r="4" spans="1:26" ht="30" customHeight="1">
      <c r="A4" s="12" t="s">
        <v>208</v>
      </c>
      <c r="B4" s="543" t="s">
        <v>263</v>
      </c>
      <c r="C4" s="536"/>
      <c r="D4" s="537"/>
      <c r="E4" s="15" t="s">
        <v>235</v>
      </c>
      <c r="F4" s="16">
        <f>F31</f>
        <v>0</v>
      </c>
    </row>
    <row r="5" spans="1:26" ht="14.5">
      <c r="A5" s="548" t="s">
        <v>211</v>
      </c>
      <c r="B5" s="551"/>
      <c r="C5" s="551"/>
      <c r="D5" s="551"/>
      <c r="E5" s="551"/>
      <c r="F5" s="552"/>
    </row>
    <row r="6" spans="1:26" ht="14.5">
      <c r="A6" s="17" t="s">
        <v>212</v>
      </c>
      <c r="B6" s="17" t="s">
        <v>137</v>
      </c>
      <c r="C6" s="17" t="s">
        <v>122</v>
      </c>
      <c r="D6" s="18" t="s">
        <v>213</v>
      </c>
      <c r="E6" s="17" t="s">
        <v>139</v>
      </c>
      <c r="F6" s="19" t="s">
        <v>214</v>
      </c>
    </row>
    <row r="7" spans="1:26" ht="14.5">
      <c r="A7" s="3"/>
      <c r="B7" s="20" t="s">
        <v>158</v>
      </c>
      <c r="C7" s="48" t="s">
        <v>156</v>
      </c>
      <c r="D7" s="64"/>
      <c r="E7" s="420">
        <v>12</v>
      </c>
      <c r="F7" s="64">
        <f>D7*E7</f>
        <v>0</v>
      </c>
      <c r="H7" s="5" t="s">
        <v>264</v>
      </c>
      <c r="I7" s="5">
        <v>95</v>
      </c>
      <c r="J7" s="5" t="s">
        <v>140</v>
      </c>
    </row>
    <row r="8" spans="1:26" ht="14.5">
      <c r="A8" s="23"/>
      <c r="B8" s="3" t="s">
        <v>180</v>
      </c>
      <c r="C8" s="2" t="s">
        <v>168</v>
      </c>
      <c r="D8" s="64"/>
      <c r="E8" s="47">
        <v>2</v>
      </c>
      <c r="F8" s="21">
        <f t="shared" ref="F8:F10" si="0">E8*D8</f>
        <v>0</v>
      </c>
    </row>
    <row r="9" spans="1:26" ht="14.5">
      <c r="A9" s="23"/>
      <c r="B9" s="20" t="s">
        <v>167</v>
      </c>
      <c r="C9" s="48" t="s">
        <v>168</v>
      </c>
      <c r="D9" s="64"/>
      <c r="E9" s="420">
        <v>2</v>
      </c>
      <c r="F9" s="64">
        <f t="shared" si="0"/>
        <v>0</v>
      </c>
    </row>
    <row r="10" spans="1:26" ht="14.5">
      <c r="A10" s="23"/>
      <c r="B10" s="24" t="s">
        <v>265</v>
      </c>
      <c r="C10" s="26" t="s">
        <v>144</v>
      </c>
      <c r="D10" s="273"/>
      <c r="E10" s="423">
        <v>0.75</v>
      </c>
      <c r="F10" s="64">
        <f t="shared" si="0"/>
        <v>0</v>
      </c>
    </row>
    <row r="11" spans="1:26" ht="14.5">
      <c r="A11" s="27" t="s">
        <v>215</v>
      </c>
      <c r="B11" s="555" t="s">
        <v>216</v>
      </c>
      <c r="C11" s="556"/>
      <c r="D11" s="556"/>
      <c r="E11" s="557"/>
      <c r="F11" s="62">
        <f>SUM(F7:F10)</f>
        <v>0</v>
      </c>
    </row>
    <row r="12" spans="1:26" ht="7.5" customHeight="1">
      <c r="A12" s="29"/>
      <c r="B12" s="29"/>
      <c r="C12" s="30"/>
      <c r="D12" s="31"/>
      <c r="E12" s="29"/>
      <c r="F12" s="31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4.5">
      <c r="A13" s="548" t="s">
        <v>217</v>
      </c>
      <c r="B13" s="551"/>
      <c r="C13" s="551"/>
      <c r="D13" s="551"/>
      <c r="E13" s="551"/>
      <c r="F13" s="552"/>
    </row>
    <row r="14" spans="1:26" ht="14.5">
      <c r="A14" s="17" t="s">
        <v>212</v>
      </c>
      <c r="B14" s="17" t="s">
        <v>137</v>
      </c>
      <c r="C14" s="17" t="s">
        <v>122</v>
      </c>
      <c r="D14" s="18" t="s">
        <v>218</v>
      </c>
      <c r="E14" s="17" t="s">
        <v>219</v>
      </c>
      <c r="F14" s="19" t="s">
        <v>214</v>
      </c>
    </row>
    <row r="15" spans="1:26" ht="14.5">
      <c r="A15" s="3"/>
      <c r="B15" s="3" t="s">
        <v>255</v>
      </c>
      <c r="C15" s="2" t="s">
        <v>18</v>
      </c>
      <c r="D15" s="63"/>
      <c r="E15" s="7"/>
      <c r="F15" s="21">
        <f>D15*E15</f>
        <v>0</v>
      </c>
    </row>
    <row r="16" spans="1:26" ht="14.5">
      <c r="A16" s="27" t="s">
        <v>220</v>
      </c>
      <c r="B16" s="525" t="s">
        <v>221</v>
      </c>
      <c r="C16" s="465"/>
      <c r="D16" s="465"/>
      <c r="E16" s="466"/>
      <c r="F16" s="50">
        <f>F15</f>
        <v>0</v>
      </c>
    </row>
    <row r="17" spans="1:26" ht="7.5" customHeight="1">
      <c r="A17" s="29"/>
      <c r="B17" s="29"/>
      <c r="C17" s="30"/>
      <c r="D17" s="31"/>
      <c r="E17" s="29"/>
      <c r="F17" s="31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4.5">
      <c r="A18" s="548" t="s">
        <v>222</v>
      </c>
      <c r="B18" s="551"/>
      <c r="C18" s="551"/>
      <c r="D18" s="551"/>
      <c r="E18" s="551"/>
      <c r="F18" s="552"/>
    </row>
    <row r="19" spans="1:26" ht="14.5">
      <c r="A19" s="17" t="s">
        <v>223</v>
      </c>
      <c r="B19" s="17" t="s">
        <v>224</v>
      </c>
      <c r="C19" s="17" t="s">
        <v>122</v>
      </c>
      <c r="D19" s="18" t="s">
        <v>225</v>
      </c>
      <c r="E19" s="17" t="s">
        <v>219</v>
      </c>
      <c r="F19" s="19" t="s">
        <v>214</v>
      </c>
    </row>
    <row r="20" spans="1:26" ht="14.5">
      <c r="A20" s="65">
        <f>'1.5 '!A21</f>
        <v>0.5</v>
      </c>
      <c r="B20" s="7" t="s">
        <v>226</v>
      </c>
      <c r="C20" s="2" t="s">
        <v>125</v>
      </c>
      <c r="D20" s="34"/>
      <c r="E20" s="7"/>
      <c r="F20" s="34">
        <f t="shared" ref="F20:F22" si="1">D20*E20*A20</f>
        <v>0</v>
      </c>
    </row>
    <row r="21" spans="1:26" ht="14.5">
      <c r="A21" s="65">
        <f>'1.5 '!A22</f>
        <v>1</v>
      </c>
      <c r="B21" s="7" t="str">
        <f>'1.1'!B18</f>
        <v>Ayudante Electricista</v>
      </c>
      <c r="C21" s="2" t="s">
        <v>125</v>
      </c>
      <c r="D21" s="34"/>
      <c r="E21" s="7"/>
      <c r="F21" s="34">
        <f t="shared" si="1"/>
        <v>0</v>
      </c>
    </row>
    <row r="22" spans="1:26" ht="15.75" customHeight="1">
      <c r="A22" s="65">
        <v>1</v>
      </c>
      <c r="B22" s="7" t="s">
        <v>227</v>
      </c>
      <c r="C22" s="2" t="s">
        <v>125</v>
      </c>
      <c r="D22" s="34"/>
      <c r="E22" s="7"/>
      <c r="F22" s="34">
        <f t="shared" si="1"/>
        <v>0</v>
      </c>
    </row>
    <row r="23" spans="1:26" ht="15.75" customHeight="1">
      <c r="A23" s="27" t="s">
        <v>228</v>
      </c>
      <c r="B23" s="525" t="s">
        <v>229</v>
      </c>
      <c r="C23" s="465"/>
      <c r="D23" s="465"/>
      <c r="E23" s="466"/>
      <c r="F23" s="50">
        <f>SUM(F20:F22)</f>
        <v>0</v>
      </c>
    </row>
    <row r="24" spans="1:26" ht="7.5" customHeight="1">
      <c r="A24" s="29"/>
      <c r="B24" s="29"/>
      <c r="C24" s="30"/>
      <c r="D24" s="31"/>
      <c r="E24" s="29"/>
      <c r="F24" s="31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.75" customHeight="1">
      <c r="A25" s="548" t="s">
        <v>230</v>
      </c>
      <c r="B25" s="551"/>
      <c r="C25" s="551"/>
      <c r="D25" s="551"/>
      <c r="E25" s="551"/>
      <c r="F25" s="552"/>
    </row>
    <row r="26" spans="1:26" ht="15.75" customHeight="1">
      <c r="A26" s="35" t="s">
        <v>212</v>
      </c>
      <c r="B26" s="17" t="s">
        <v>137</v>
      </c>
      <c r="C26" s="17" t="s">
        <v>122</v>
      </c>
      <c r="D26" s="18" t="s">
        <v>242</v>
      </c>
      <c r="E26" s="17" t="s">
        <v>214</v>
      </c>
      <c r="F26" s="19" t="s">
        <v>214</v>
      </c>
    </row>
    <row r="27" spans="1:26" ht="37.5" customHeight="1">
      <c r="A27" s="36"/>
      <c r="B27" s="432" t="s">
        <v>303</v>
      </c>
      <c r="C27" s="433" t="s">
        <v>148</v>
      </c>
      <c r="D27" s="39"/>
      <c r="E27" s="39"/>
      <c r="F27" s="40">
        <f t="shared" ref="F27:F29" si="2">E27*D27</f>
        <v>0</v>
      </c>
    </row>
    <row r="28" spans="1:26" ht="37.5" customHeight="1">
      <c r="A28" s="36"/>
      <c r="B28" s="432" t="s">
        <v>304</v>
      </c>
      <c r="C28" s="433" t="s">
        <v>148</v>
      </c>
      <c r="D28" s="438"/>
      <c r="E28" s="39"/>
      <c r="F28" s="40">
        <f t="shared" si="2"/>
        <v>0</v>
      </c>
    </row>
    <row r="29" spans="1:26" ht="37.5" customHeight="1">
      <c r="B29" s="432" t="s">
        <v>305</v>
      </c>
      <c r="C29" s="433" t="s">
        <v>148</v>
      </c>
      <c r="D29" s="54"/>
      <c r="E29" s="435"/>
      <c r="F29" s="40">
        <f t="shared" si="2"/>
        <v>0</v>
      </c>
    </row>
    <row r="30" spans="1:26" ht="15.75" customHeight="1">
      <c r="A30" s="41" t="s">
        <v>231</v>
      </c>
      <c r="B30" s="569" t="s">
        <v>260</v>
      </c>
      <c r="C30" s="576"/>
      <c r="D30" s="577"/>
      <c r="E30" s="578"/>
      <c r="F30" s="42">
        <f>SUM(F27:F29)</f>
        <v>0</v>
      </c>
    </row>
    <row r="31" spans="1:26" ht="15.75" customHeight="1">
      <c r="A31" s="43"/>
      <c r="B31" s="43"/>
      <c r="C31" s="566" t="s">
        <v>233</v>
      </c>
      <c r="D31" s="567"/>
      <c r="E31" s="568"/>
      <c r="F31" s="44">
        <f>ROUNDUP(SUM(F11,F16,F23,F30),0)</f>
        <v>0</v>
      </c>
    </row>
    <row r="32" spans="1:26" ht="15.75" customHeight="1"/>
    <row r="33" spans="2:2" ht="15.75" customHeight="1"/>
    <row r="34" spans="2:2" ht="15.75" customHeight="1"/>
    <row r="35" spans="2:2" ht="15.75" customHeight="1"/>
    <row r="36" spans="2:2" ht="15.75" customHeight="1">
      <c r="B36" s="417" t="s">
        <v>296</v>
      </c>
    </row>
    <row r="37" spans="2:2" ht="15.75" customHeight="1">
      <c r="B37" s="417" t="s">
        <v>297</v>
      </c>
    </row>
    <row r="38" spans="2:2" ht="15.75" customHeight="1">
      <c r="B38" s="418" t="s">
        <v>298</v>
      </c>
    </row>
    <row r="39" spans="2:2" ht="15.75" customHeight="1"/>
    <row r="40" spans="2:2" ht="15.75" customHeight="1"/>
    <row r="41" spans="2:2" ht="15.75" customHeight="1"/>
    <row r="42" spans="2:2" ht="15.75" customHeight="1"/>
    <row r="43" spans="2:2" ht="15.75" customHeight="1"/>
    <row r="44" spans="2:2" ht="15.75" customHeight="1"/>
    <row r="45" spans="2:2" ht="15.75" customHeight="1"/>
    <row r="46" spans="2:2" ht="15.75" customHeight="1"/>
    <row r="47" spans="2:2" ht="15.75" customHeight="1"/>
    <row r="48" spans="2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2">
    <mergeCell ref="B2:D2"/>
    <mergeCell ref="B3:D3"/>
    <mergeCell ref="B4:D4"/>
    <mergeCell ref="A5:F5"/>
    <mergeCell ref="B11:E11"/>
    <mergeCell ref="B30:E30"/>
    <mergeCell ref="C31:E31"/>
    <mergeCell ref="A13:F13"/>
    <mergeCell ref="B16:E16"/>
    <mergeCell ref="A18:F18"/>
    <mergeCell ref="B23:E23"/>
    <mergeCell ref="A25:F25"/>
  </mergeCells>
  <pageMargins left="0.7" right="0.7" top="0.75" bottom="0.75" header="0" footer="0"/>
  <pageSetup scale="74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Z1004"/>
  <sheetViews>
    <sheetView showGridLines="0" topLeftCell="A19" zoomScale="70" zoomScaleNormal="70" workbookViewId="0">
      <selection activeCell="F10" sqref="F10"/>
    </sheetView>
  </sheetViews>
  <sheetFormatPr baseColWidth="10" defaultColWidth="12.58203125" defaultRowHeight="15" customHeight="1"/>
  <cols>
    <col min="1" max="1" width="10.58203125" customWidth="1"/>
    <col min="2" max="2" width="52.08203125" customWidth="1"/>
    <col min="3" max="3" width="11.5" customWidth="1"/>
    <col min="4" max="4" width="14.58203125" customWidth="1"/>
    <col min="5" max="5" width="12.33203125" customWidth="1"/>
    <col min="6" max="6" width="12.58203125" customWidth="1"/>
    <col min="7" max="7" width="9.33203125" customWidth="1"/>
    <col min="8" max="10" width="9.33203125" hidden="1" customWidth="1"/>
    <col min="11" max="11" width="9.33203125" customWidth="1"/>
  </cols>
  <sheetData>
    <row r="2" spans="1:26" ht="51.65" customHeight="1">
      <c r="A2" s="13" t="s">
        <v>205</v>
      </c>
      <c r="B2" s="532" t="s">
        <v>300</v>
      </c>
      <c r="C2" s="533"/>
      <c r="D2" s="534"/>
      <c r="E2" s="9" t="s">
        <v>206</v>
      </c>
      <c r="F2" s="10" t="s">
        <v>266</v>
      </c>
    </row>
    <row r="3" spans="1:26" ht="14.5">
      <c r="A3" s="12" t="s">
        <v>207</v>
      </c>
      <c r="B3" s="535"/>
      <c r="C3" s="536"/>
      <c r="D3" s="537"/>
      <c r="E3" s="13" t="s">
        <v>138</v>
      </c>
      <c r="F3" s="14" t="s">
        <v>18</v>
      </c>
    </row>
    <row r="4" spans="1:26" ht="25.5" customHeight="1">
      <c r="A4" s="12" t="s">
        <v>208</v>
      </c>
      <c r="B4" s="543" t="s">
        <v>267</v>
      </c>
      <c r="C4" s="536"/>
      <c r="D4" s="537"/>
      <c r="E4" s="15" t="s">
        <v>235</v>
      </c>
      <c r="F4" s="16">
        <f>F34</f>
        <v>0</v>
      </c>
    </row>
    <row r="5" spans="1:26" ht="14.5">
      <c r="A5" s="548" t="s">
        <v>211</v>
      </c>
      <c r="B5" s="551"/>
      <c r="C5" s="551"/>
      <c r="D5" s="551"/>
      <c r="E5" s="551"/>
      <c r="F5" s="552"/>
    </row>
    <row r="6" spans="1:26" ht="14.5">
      <c r="A6" s="35" t="s">
        <v>212</v>
      </c>
      <c r="B6" s="35" t="s">
        <v>137</v>
      </c>
      <c r="C6" s="35" t="s">
        <v>122</v>
      </c>
      <c r="D6" s="18" t="s">
        <v>213</v>
      </c>
      <c r="E6" s="35" t="s">
        <v>139</v>
      </c>
      <c r="F6" s="18" t="s">
        <v>214</v>
      </c>
    </row>
    <row r="7" spans="1:26" ht="14.5">
      <c r="A7" s="52"/>
      <c r="B7" s="53" t="s">
        <v>153</v>
      </c>
      <c r="C7" s="54" t="s">
        <v>18</v>
      </c>
      <c r="D7" s="45"/>
      <c r="E7" s="54">
        <v>1</v>
      </c>
      <c r="F7" s="55">
        <f t="shared" ref="F7:F9" si="0">E7*D7</f>
        <v>0</v>
      </c>
      <c r="H7" s="5" t="s">
        <v>264</v>
      </c>
      <c r="I7" s="5">
        <v>95</v>
      </c>
      <c r="J7" s="5" t="s">
        <v>140</v>
      </c>
    </row>
    <row r="8" spans="1:26" ht="14.5">
      <c r="A8" s="52"/>
      <c r="B8" s="5" t="s">
        <v>196</v>
      </c>
      <c r="C8" s="54" t="s">
        <v>18</v>
      </c>
      <c r="D8" s="45"/>
      <c r="E8" s="54">
        <v>1</v>
      </c>
      <c r="F8" s="55">
        <f t="shared" si="0"/>
        <v>0</v>
      </c>
    </row>
    <row r="9" spans="1:26" ht="14.5">
      <c r="A9" s="56"/>
      <c r="B9" s="53" t="s">
        <v>164</v>
      </c>
      <c r="C9" s="54" t="s">
        <v>18</v>
      </c>
      <c r="D9" s="45"/>
      <c r="E9" s="54">
        <v>1</v>
      </c>
      <c r="F9" s="55">
        <f t="shared" si="0"/>
        <v>0</v>
      </c>
      <c r="I9" s="5" t="s">
        <v>268</v>
      </c>
      <c r="J9" s="5">
        <v>8960</v>
      </c>
      <c r="K9" s="5"/>
    </row>
    <row r="10" spans="1:26" ht="14.5">
      <c r="A10" s="57"/>
      <c r="B10" s="58" t="s">
        <v>154</v>
      </c>
      <c r="C10" s="59" t="s">
        <v>18</v>
      </c>
      <c r="D10" s="45"/>
      <c r="E10" s="59">
        <v>1</v>
      </c>
      <c r="F10" s="55">
        <f t="shared" ref="F10:F13" si="1">D10*E10</f>
        <v>0</v>
      </c>
      <c r="I10" s="5"/>
      <c r="J10" s="5"/>
    </row>
    <row r="11" spans="1:26" ht="29">
      <c r="A11" s="57"/>
      <c r="B11" s="60" t="s">
        <v>161</v>
      </c>
      <c r="C11" s="59" t="s">
        <v>168</v>
      </c>
      <c r="D11" s="45"/>
      <c r="E11" s="59">
        <v>1</v>
      </c>
      <c r="F11" s="55">
        <f t="shared" si="1"/>
        <v>0</v>
      </c>
      <c r="I11" s="5"/>
      <c r="J11" s="5"/>
    </row>
    <row r="12" spans="1:26" ht="14.5">
      <c r="A12" s="57"/>
      <c r="B12" s="440" t="s">
        <v>311</v>
      </c>
      <c r="C12" s="441" t="s">
        <v>156</v>
      </c>
      <c r="D12" s="45"/>
      <c r="E12" s="59">
        <v>1</v>
      </c>
      <c r="F12" s="55">
        <f t="shared" si="1"/>
        <v>0</v>
      </c>
      <c r="I12" s="5"/>
      <c r="J12" s="5"/>
    </row>
    <row r="13" spans="1:26" ht="14.5">
      <c r="A13" s="439"/>
      <c r="B13" s="442" t="s">
        <v>312</v>
      </c>
      <c r="C13" s="443" t="s">
        <v>156</v>
      </c>
      <c r="D13" s="45"/>
      <c r="E13" s="59">
        <v>3</v>
      </c>
      <c r="F13" s="55">
        <f t="shared" si="1"/>
        <v>0</v>
      </c>
      <c r="I13" s="5"/>
      <c r="J13" s="5"/>
    </row>
    <row r="14" spans="1:26" ht="14.5">
      <c r="A14" s="61" t="s">
        <v>215</v>
      </c>
      <c r="B14" s="555" t="s">
        <v>216</v>
      </c>
      <c r="C14" s="556"/>
      <c r="D14" s="556"/>
      <c r="E14" s="557"/>
      <c r="F14" s="62">
        <f>SUM(F7:F13)</f>
        <v>0</v>
      </c>
      <c r="I14" s="5" t="s">
        <v>269</v>
      </c>
      <c r="J14" s="5">
        <f>PI()*(15.9/2000)^2*2.4</f>
        <v>4.765356232524214E-4</v>
      </c>
    </row>
    <row r="15" spans="1:26" ht="7.5" customHeight="1">
      <c r="A15" s="29"/>
      <c r="B15" s="29"/>
      <c r="C15" s="30"/>
      <c r="D15" s="31"/>
      <c r="E15" s="29"/>
      <c r="F15" s="31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4.5">
      <c r="A16" s="548" t="s">
        <v>217</v>
      </c>
      <c r="B16" s="551"/>
      <c r="C16" s="551"/>
      <c r="D16" s="551"/>
      <c r="E16" s="551"/>
      <c r="F16" s="552"/>
    </row>
    <row r="17" spans="1:26" ht="14.5">
      <c r="A17" s="17" t="s">
        <v>212</v>
      </c>
      <c r="B17" s="17" t="s">
        <v>137</v>
      </c>
      <c r="C17" s="17" t="s">
        <v>122</v>
      </c>
      <c r="D17" s="18" t="s">
        <v>218</v>
      </c>
      <c r="E17" s="17" t="s">
        <v>219</v>
      </c>
      <c r="F17" s="19" t="s">
        <v>214</v>
      </c>
    </row>
    <row r="18" spans="1:26" ht="14.5">
      <c r="A18" s="3"/>
      <c r="B18" s="3" t="s">
        <v>255</v>
      </c>
      <c r="C18" s="2" t="s">
        <v>18</v>
      </c>
      <c r="D18" s="63"/>
      <c r="E18" s="3"/>
      <c r="F18" s="21">
        <f>D18*E18</f>
        <v>0</v>
      </c>
    </row>
    <row r="19" spans="1:26" ht="14.5">
      <c r="A19" s="27" t="s">
        <v>220</v>
      </c>
      <c r="B19" s="525" t="s">
        <v>221</v>
      </c>
      <c r="C19" s="465"/>
      <c r="D19" s="465"/>
      <c r="E19" s="466"/>
      <c r="F19" s="50">
        <f>F18</f>
        <v>0</v>
      </c>
    </row>
    <row r="20" spans="1:26" ht="7.5" customHeight="1">
      <c r="A20" s="29"/>
      <c r="B20" s="29"/>
      <c r="C20" s="30"/>
      <c r="D20" s="31"/>
      <c r="E20" s="29"/>
      <c r="F20" s="31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4.5">
      <c r="A21" s="548" t="s">
        <v>222</v>
      </c>
      <c r="B21" s="551"/>
      <c r="C21" s="551"/>
      <c r="D21" s="551"/>
      <c r="E21" s="551"/>
      <c r="F21" s="552"/>
    </row>
    <row r="22" spans="1:26" ht="14.5">
      <c r="A22" s="17" t="s">
        <v>223</v>
      </c>
      <c r="B22" s="17" t="s">
        <v>224</v>
      </c>
      <c r="C22" s="17" t="s">
        <v>122</v>
      </c>
      <c r="D22" s="18" t="s">
        <v>225</v>
      </c>
      <c r="E22" s="17" t="s">
        <v>219</v>
      </c>
      <c r="F22" s="19" t="s">
        <v>214</v>
      </c>
    </row>
    <row r="23" spans="1:26" ht="15.75" customHeight="1">
      <c r="A23" s="51">
        <v>0.5</v>
      </c>
      <c r="B23" s="7" t="s">
        <v>226</v>
      </c>
      <c r="C23" s="2" t="s">
        <v>125</v>
      </c>
      <c r="D23" s="34"/>
      <c r="E23" s="7"/>
      <c r="F23" s="34">
        <f t="shared" ref="F23:F25" si="2">D23*E23*A23</f>
        <v>0</v>
      </c>
    </row>
    <row r="24" spans="1:26" ht="15.75" customHeight="1">
      <c r="A24" s="51">
        <f>'1.5 '!A22</f>
        <v>1</v>
      </c>
      <c r="B24" s="7" t="str">
        <f>'1.1'!B18</f>
        <v>Ayudante Electricista</v>
      </c>
      <c r="C24" s="2" t="s">
        <v>125</v>
      </c>
      <c r="D24" s="34"/>
      <c r="E24" s="7"/>
      <c r="F24" s="34">
        <f t="shared" si="2"/>
        <v>0</v>
      </c>
    </row>
    <row r="25" spans="1:26" ht="15.75" customHeight="1">
      <c r="A25" s="51">
        <v>1</v>
      </c>
      <c r="B25" s="7" t="s">
        <v>227</v>
      </c>
      <c r="C25" s="2" t="s">
        <v>125</v>
      </c>
      <c r="D25" s="34"/>
      <c r="E25" s="7"/>
      <c r="F25" s="34">
        <f t="shared" si="2"/>
        <v>0</v>
      </c>
    </row>
    <row r="26" spans="1:26" ht="15.75" customHeight="1">
      <c r="A26" s="27" t="s">
        <v>228</v>
      </c>
      <c r="B26" s="525" t="s">
        <v>229</v>
      </c>
      <c r="C26" s="465"/>
      <c r="D26" s="465"/>
      <c r="E26" s="466"/>
      <c r="F26" s="50">
        <f>SUM(F23:F25)</f>
        <v>0</v>
      </c>
    </row>
    <row r="27" spans="1:26" ht="7.5" customHeight="1">
      <c r="A27" s="29"/>
      <c r="B27" s="29"/>
      <c r="C27" s="30"/>
      <c r="D27" s="31"/>
      <c r="E27" s="29"/>
      <c r="F27" s="3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 customHeight="1">
      <c r="A28" s="548" t="s">
        <v>230</v>
      </c>
      <c r="B28" s="551"/>
      <c r="C28" s="551"/>
      <c r="D28" s="551"/>
      <c r="E28" s="551"/>
      <c r="F28" s="552"/>
    </row>
    <row r="29" spans="1:26" ht="15.75" customHeight="1">
      <c r="A29" s="35" t="s">
        <v>212</v>
      </c>
      <c r="B29" s="17" t="s">
        <v>137</v>
      </c>
      <c r="C29" s="17" t="s">
        <v>122</v>
      </c>
      <c r="D29" s="18" t="s">
        <v>242</v>
      </c>
      <c r="E29" s="17" t="s">
        <v>214</v>
      </c>
      <c r="F29" s="19" t="s">
        <v>214</v>
      </c>
    </row>
    <row r="30" spans="1:26" ht="41.25" customHeight="1">
      <c r="A30" s="36"/>
      <c r="B30" s="432" t="s">
        <v>303</v>
      </c>
      <c r="C30" s="433" t="s">
        <v>148</v>
      </c>
      <c r="D30" s="38"/>
      <c r="E30" s="39"/>
      <c r="F30" s="40">
        <f t="shared" ref="F30:F32" si="3">E30*D30</f>
        <v>0</v>
      </c>
    </row>
    <row r="31" spans="1:26" ht="41.25" customHeight="1">
      <c r="A31" s="427"/>
      <c r="B31" s="432" t="s">
        <v>304</v>
      </c>
      <c r="C31" s="433" t="s">
        <v>148</v>
      </c>
      <c r="D31" s="444"/>
      <c r="E31" s="39"/>
      <c r="F31" s="40">
        <f t="shared" si="3"/>
        <v>0</v>
      </c>
    </row>
    <row r="32" spans="1:26" ht="41.25" customHeight="1">
      <c r="A32" s="36"/>
      <c r="B32" s="432" t="s">
        <v>305</v>
      </c>
      <c r="C32" s="433" t="s">
        <v>148</v>
      </c>
      <c r="D32" s="445"/>
      <c r="E32" s="435"/>
      <c r="F32" s="40">
        <f t="shared" si="3"/>
        <v>0</v>
      </c>
    </row>
    <row r="33" spans="1:6" ht="15.75" customHeight="1">
      <c r="A33" s="41" t="s">
        <v>231</v>
      </c>
      <c r="B33" s="579" t="s">
        <v>260</v>
      </c>
      <c r="C33" s="577"/>
      <c r="D33" s="577"/>
      <c r="E33" s="578"/>
      <c r="F33" s="42">
        <f>SUM(F30:F32)</f>
        <v>0</v>
      </c>
    </row>
    <row r="34" spans="1:6" ht="15.75" customHeight="1">
      <c r="A34" s="43"/>
      <c r="B34" s="43"/>
      <c r="C34" s="566" t="s">
        <v>233</v>
      </c>
      <c r="D34" s="567"/>
      <c r="E34" s="568"/>
      <c r="F34" s="44">
        <f>ROUNDUP(SUM(F14,F19,F26,F33),0)</f>
        <v>0</v>
      </c>
    </row>
    <row r="35" spans="1:6" ht="15.75" customHeight="1"/>
    <row r="36" spans="1:6" ht="15.75" customHeight="1"/>
    <row r="37" spans="1:6" ht="15.75" customHeight="1"/>
    <row r="38" spans="1:6" ht="15.75" customHeight="1"/>
    <row r="39" spans="1:6" ht="15.75" customHeight="1">
      <c r="B39" s="417" t="s">
        <v>296</v>
      </c>
    </row>
    <row r="40" spans="1:6" ht="15.75" customHeight="1">
      <c r="B40" s="417" t="s">
        <v>297</v>
      </c>
    </row>
    <row r="41" spans="1:6" ht="15.75" customHeight="1">
      <c r="B41" s="418" t="s">
        <v>298</v>
      </c>
    </row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2">
    <mergeCell ref="B2:D2"/>
    <mergeCell ref="B3:D3"/>
    <mergeCell ref="B4:D4"/>
    <mergeCell ref="A5:F5"/>
    <mergeCell ref="B14:E14"/>
    <mergeCell ref="B33:E33"/>
    <mergeCell ref="C34:E34"/>
    <mergeCell ref="A16:F16"/>
    <mergeCell ref="B19:E19"/>
    <mergeCell ref="A21:F21"/>
    <mergeCell ref="B26:E26"/>
    <mergeCell ref="A28:F28"/>
  </mergeCells>
  <pageMargins left="0.7" right="0.7" top="0.75" bottom="0.75" header="0" footer="0"/>
  <pageSetup scale="74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Z1006"/>
  <sheetViews>
    <sheetView showGridLines="0" topLeftCell="A56" zoomScale="70" zoomScaleNormal="70" workbookViewId="0">
      <selection activeCell="L14" sqref="L14"/>
    </sheetView>
  </sheetViews>
  <sheetFormatPr baseColWidth="10" defaultColWidth="12.58203125" defaultRowHeight="15" customHeight="1"/>
  <cols>
    <col min="1" max="1" width="10.58203125" customWidth="1"/>
    <col min="2" max="2" width="52.33203125" customWidth="1"/>
    <col min="3" max="3" width="12.08203125" customWidth="1"/>
    <col min="4" max="4" width="15.08203125" customWidth="1"/>
    <col min="5" max="5" width="11" customWidth="1"/>
    <col min="6" max="6" width="18.5" customWidth="1"/>
    <col min="7" max="7" width="9.33203125" customWidth="1"/>
    <col min="8" max="11" width="9.33203125" hidden="1" customWidth="1"/>
    <col min="12" max="12" width="15.58203125" bestFit="1" customWidth="1"/>
  </cols>
  <sheetData>
    <row r="2" spans="1:11" ht="49.5" customHeight="1">
      <c r="A2" s="13" t="s">
        <v>205</v>
      </c>
      <c r="B2" s="532" t="s">
        <v>300</v>
      </c>
      <c r="C2" s="533"/>
      <c r="D2" s="534"/>
      <c r="E2" s="9" t="s">
        <v>206</v>
      </c>
      <c r="F2" s="10" t="s">
        <v>32</v>
      </c>
    </row>
    <row r="3" spans="1:11" ht="14.5">
      <c r="A3" s="12" t="s">
        <v>207</v>
      </c>
      <c r="B3" s="535"/>
      <c r="C3" s="536"/>
      <c r="D3" s="537"/>
      <c r="E3" s="13" t="s">
        <v>138</v>
      </c>
      <c r="F3" s="14" t="s">
        <v>18</v>
      </c>
    </row>
    <row r="4" spans="1:11" ht="30" customHeight="1">
      <c r="A4" s="12" t="s">
        <v>208</v>
      </c>
      <c r="B4" s="543" t="s">
        <v>270</v>
      </c>
      <c r="C4" s="536"/>
      <c r="D4" s="537"/>
      <c r="E4" s="15" t="s">
        <v>235</v>
      </c>
      <c r="F4" s="16">
        <f>+F45</f>
        <v>0</v>
      </c>
    </row>
    <row r="5" spans="1:11" ht="14.5">
      <c r="A5" s="548" t="s">
        <v>211</v>
      </c>
      <c r="B5" s="551"/>
      <c r="C5" s="551"/>
      <c r="D5" s="551"/>
      <c r="E5" s="551"/>
      <c r="F5" s="552"/>
    </row>
    <row r="6" spans="1:11" ht="14.5">
      <c r="A6" s="17" t="s">
        <v>212</v>
      </c>
      <c r="B6" s="17" t="s">
        <v>137</v>
      </c>
      <c r="C6" s="17" t="s">
        <v>122</v>
      </c>
      <c r="D6" s="18" t="s">
        <v>213</v>
      </c>
      <c r="E6" s="17" t="s">
        <v>139</v>
      </c>
      <c r="F6" s="19" t="s">
        <v>214</v>
      </c>
    </row>
    <row r="7" spans="1:11" ht="14.5">
      <c r="A7" s="3"/>
      <c r="B7" s="3" t="s">
        <v>157</v>
      </c>
      <c r="C7" s="2" t="s">
        <v>156</v>
      </c>
      <c r="D7" s="45"/>
      <c r="E7" s="46">
        <v>150</v>
      </c>
      <c r="F7" s="21">
        <f t="shared" ref="F7:F22" si="0">E7*D7</f>
        <v>0</v>
      </c>
      <c r="H7" s="5" t="s">
        <v>264</v>
      </c>
      <c r="I7" s="5">
        <v>95</v>
      </c>
      <c r="J7" s="5" t="s">
        <v>140</v>
      </c>
    </row>
    <row r="8" spans="1:11" ht="14.5">
      <c r="A8" s="3"/>
      <c r="B8" s="5" t="s">
        <v>181</v>
      </c>
      <c r="C8" s="2" t="s">
        <v>156</v>
      </c>
      <c r="D8" s="45"/>
      <c r="E8" s="47">
        <v>10</v>
      </c>
      <c r="F8" s="22">
        <f t="shared" si="0"/>
        <v>0</v>
      </c>
    </row>
    <row r="9" spans="1:11" ht="14.5">
      <c r="A9" s="20"/>
      <c r="B9" s="3" t="s">
        <v>179</v>
      </c>
      <c r="C9" s="48" t="s">
        <v>18</v>
      </c>
      <c r="D9" s="45"/>
      <c r="E9" s="420">
        <v>4</v>
      </c>
      <c r="F9" s="49">
        <f t="shared" si="0"/>
        <v>0</v>
      </c>
      <c r="I9" s="5" t="s">
        <v>268</v>
      </c>
      <c r="J9" s="5">
        <v>8960</v>
      </c>
      <c r="K9" s="5" t="s">
        <v>246</v>
      </c>
    </row>
    <row r="10" spans="1:11" ht="14.5">
      <c r="A10" s="3"/>
      <c r="B10" s="3" t="s">
        <v>313</v>
      </c>
      <c r="C10" s="2" t="s">
        <v>18</v>
      </c>
      <c r="D10" s="45"/>
      <c r="E10" s="47">
        <v>1</v>
      </c>
      <c r="F10" s="22">
        <f t="shared" si="0"/>
        <v>0</v>
      </c>
      <c r="I10" s="5"/>
      <c r="J10" s="5"/>
    </row>
    <row r="11" spans="1:11" ht="14.5">
      <c r="A11" s="3"/>
      <c r="B11" s="3" t="s">
        <v>166</v>
      </c>
      <c r="C11" s="2" t="s">
        <v>18</v>
      </c>
      <c r="D11" s="45"/>
      <c r="E11" s="47">
        <v>10</v>
      </c>
      <c r="F11" s="22">
        <f t="shared" si="0"/>
        <v>0</v>
      </c>
      <c r="I11" s="5"/>
      <c r="J11" s="5"/>
    </row>
    <row r="12" spans="1:11" ht="14.5">
      <c r="A12" s="3"/>
      <c r="B12" s="3" t="s">
        <v>162</v>
      </c>
      <c r="C12" s="2" t="s">
        <v>18</v>
      </c>
      <c r="D12" s="45"/>
      <c r="E12" s="47">
        <v>17</v>
      </c>
      <c r="F12" s="22">
        <f t="shared" si="0"/>
        <v>0</v>
      </c>
      <c r="I12" s="5"/>
      <c r="J12" s="5"/>
    </row>
    <row r="13" spans="1:11" ht="14.5">
      <c r="A13" s="3"/>
      <c r="B13" s="3" t="s">
        <v>182</v>
      </c>
      <c r="C13" s="2" t="s">
        <v>18</v>
      </c>
      <c r="D13" s="45"/>
      <c r="E13" s="47">
        <v>8</v>
      </c>
      <c r="F13" s="22">
        <f t="shared" si="0"/>
        <v>0</v>
      </c>
      <c r="I13" s="5"/>
      <c r="J13" s="5"/>
    </row>
    <row r="14" spans="1:11" ht="14.5">
      <c r="A14" s="3"/>
      <c r="B14" s="3" t="s">
        <v>147</v>
      </c>
      <c r="C14" s="2" t="s">
        <v>18</v>
      </c>
      <c r="D14" s="45"/>
      <c r="E14" s="47">
        <v>22</v>
      </c>
      <c r="F14" s="22">
        <f t="shared" si="0"/>
        <v>0</v>
      </c>
      <c r="I14" s="5"/>
      <c r="J14" s="5"/>
    </row>
    <row r="15" spans="1:11" ht="14.5">
      <c r="A15" s="3"/>
      <c r="B15" s="3" t="s">
        <v>200</v>
      </c>
      <c r="C15" s="2" t="s">
        <v>18</v>
      </c>
      <c r="D15" s="45"/>
      <c r="E15" s="47">
        <v>1</v>
      </c>
      <c r="F15" s="22">
        <f t="shared" si="0"/>
        <v>0</v>
      </c>
      <c r="I15" s="5"/>
      <c r="J15" s="5"/>
    </row>
    <row r="16" spans="1:11" ht="14.5">
      <c r="A16" s="3"/>
      <c r="B16" s="3" t="s">
        <v>201</v>
      </c>
      <c r="C16" s="2" t="s">
        <v>18</v>
      </c>
      <c r="D16" s="45"/>
      <c r="E16" s="47">
        <v>1</v>
      </c>
      <c r="F16" s="22">
        <f t="shared" si="0"/>
        <v>0</v>
      </c>
      <c r="I16" s="5"/>
      <c r="J16" s="5"/>
    </row>
    <row r="17" spans="1:26" ht="14.5">
      <c r="A17" s="3"/>
      <c r="B17" s="3" t="s">
        <v>160</v>
      </c>
      <c r="C17" s="2" t="s">
        <v>18</v>
      </c>
      <c r="D17" s="45"/>
      <c r="E17" s="47">
        <v>10</v>
      </c>
      <c r="F17" s="22">
        <f t="shared" si="0"/>
        <v>0</v>
      </c>
      <c r="I17" s="5"/>
      <c r="J17" s="5"/>
    </row>
    <row r="18" spans="1:26" ht="15.5">
      <c r="A18" s="3"/>
      <c r="B18" s="167" t="s">
        <v>199</v>
      </c>
      <c r="C18" s="2" t="s">
        <v>18</v>
      </c>
      <c r="D18" s="45"/>
      <c r="E18" s="47">
        <v>1</v>
      </c>
      <c r="F18" s="22">
        <f t="shared" si="0"/>
        <v>0</v>
      </c>
      <c r="I18" s="5"/>
      <c r="J18" s="5"/>
    </row>
    <row r="19" spans="1:26" ht="29">
      <c r="A19" s="3"/>
      <c r="B19" s="447" t="s">
        <v>314</v>
      </c>
      <c r="C19" s="2" t="s">
        <v>18</v>
      </c>
      <c r="D19" s="45"/>
      <c r="E19" s="47">
        <v>2</v>
      </c>
      <c r="F19" s="22">
        <f t="shared" si="0"/>
        <v>0</v>
      </c>
      <c r="I19" s="5"/>
      <c r="J19" s="5"/>
    </row>
    <row r="20" spans="1:26" ht="14.5">
      <c r="A20" s="3"/>
      <c r="B20" s="3" t="s">
        <v>295</v>
      </c>
      <c r="C20" s="2" t="s">
        <v>156</v>
      </c>
      <c r="D20" s="45"/>
      <c r="E20" s="47">
        <v>6</v>
      </c>
      <c r="F20" s="22">
        <f t="shared" si="0"/>
        <v>0</v>
      </c>
      <c r="I20" s="5"/>
      <c r="J20" s="5"/>
    </row>
    <row r="21" spans="1:26" ht="14.5">
      <c r="A21" s="3"/>
      <c r="B21" s="3" t="s">
        <v>197</v>
      </c>
      <c r="C21" s="2" t="s">
        <v>18</v>
      </c>
      <c r="D21" s="45"/>
      <c r="E21" s="47">
        <v>4</v>
      </c>
      <c r="F21" s="22">
        <f t="shared" si="0"/>
        <v>0</v>
      </c>
      <c r="I21" s="5"/>
      <c r="J21" s="5"/>
    </row>
    <row r="22" spans="1:26" ht="15.5">
      <c r="A22" s="3"/>
      <c r="B22" s="29" t="s">
        <v>198</v>
      </c>
      <c r="C22" s="2" t="s">
        <v>18</v>
      </c>
      <c r="D22" s="45"/>
      <c r="E22" s="47">
        <v>4</v>
      </c>
      <c r="F22" s="22">
        <f t="shared" si="0"/>
        <v>0</v>
      </c>
      <c r="I22" s="5"/>
      <c r="J22" s="5"/>
    </row>
    <row r="23" spans="1:26" ht="14.5">
      <c r="A23" s="3"/>
      <c r="B23" s="3" t="s">
        <v>177</v>
      </c>
      <c r="C23" s="2" t="s">
        <v>18</v>
      </c>
      <c r="D23" s="45"/>
      <c r="E23" s="47">
        <v>4</v>
      </c>
      <c r="F23" s="22">
        <f t="shared" ref="F23:F24" si="1">E23*D23</f>
        <v>0</v>
      </c>
      <c r="I23" s="5"/>
      <c r="J23" s="5"/>
    </row>
    <row r="24" spans="1:26" ht="14.5">
      <c r="A24" s="3"/>
      <c r="B24" s="3" t="s">
        <v>172</v>
      </c>
      <c r="C24" s="2" t="s">
        <v>18</v>
      </c>
      <c r="D24" s="45"/>
      <c r="E24" s="47">
        <v>4</v>
      </c>
      <c r="F24" s="22">
        <f t="shared" si="1"/>
        <v>0</v>
      </c>
      <c r="I24" s="5"/>
      <c r="J24" s="5"/>
      <c r="L24" s="265"/>
    </row>
    <row r="25" spans="1:26" ht="15.75" customHeight="1">
      <c r="A25" s="27" t="s">
        <v>215</v>
      </c>
      <c r="B25" s="525" t="s">
        <v>216</v>
      </c>
      <c r="C25" s="465"/>
      <c r="D25" s="465"/>
      <c r="E25" s="466"/>
      <c r="F25" s="50">
        <f>SUM(F7:F24)</f>
        <v>0</v>
      </c>
    </row>
    <row r="26" spans="1:26" ht="7.5" customHeight="1">
      <c r="A26" s="29"/>
      <c r="B26" s="29"/>
      <c r="C26" s="30"/>
      <c r="D26" s="31"/>
      <c r="E26" s="29"/>
      <c r="F26" s="31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 customHeight="1">
      <c r="A27" s="548" t="s">
        <v>217</v>
      </c>
      <c r="B27" s="551"/>
      <c r="C27" s="551"/>
      <c r="D27" s="551"/>
      <c r="E27" s="551"/>
      <c r="F27" s="552"/>
    </row>
    <row r="28" spans="1:26" ht="15.75" customHeight="1">
      <c r="A28" s="17" t="s">
        <v>212</v>
      </c>
      <c r="B28" s="17" t="s">
        <v>137</v>
      </c>
      <c r="C28" s="17" t="s">
        <v>122</v>
      </c>
      <c r="D28" s="18" t="s">
        <v>218</v>
      </c>
      <c r="E28" s="17" t="s">
        <v>219</v>
      </c>
      <c r="F28" s="19" t="s">
        <v>214</v>
      </c>
    </row>
    <row r="29" spans="1:26" ht="15.75" customHeight="1">
      <c r="A29" s="3"/>
      <c r="B29" s="3" t="s">
        <v>255</v>
      </c>
      <c r="C29" s="2" t="s">
        <v>18</v>
      </c>
      <c r="D29" s="21"/>
      <c r="E29" s="32"/>
      <c r="F29" s="21">
        <f>D29*E29</f>
        <v>0</v>
      </c>
      <c r="I29" s="5">
        <v>1.29</v>
      </c>
      <c r="J29" s="5">
        <v>3</v>
      </c>
    </row>
    <row r="30" spans="1:26" ht="15.75" customHeight="1">
      <c r="A30" s="27" t="s">
        <v>220</v>
      </c>
      <c r="B30" s="525" t="s">
        <v>221</v>
      </c>
      <c r="C30" s="465"/>
      <c r="D30" s="465"/>
      <c r="E30" s="466"/>
      <c r="F30" s="50">
        <f>F29</f>
        <v>0</v>
      </c>
    </row>
    <row r="31" spans="1:26" ht="7.5" customHeight="1">
      <c r="A31" s="29"/>
      <c r="B31" s="29"/>
      <c r="C31" s="30"/>
      <c r="D31" s="31"/>
      <c r="E31" s="29"/>
      <c r="F31" s="31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>
      <c r="A32" s="548" t="s">
        <v>222</v>
      </c>
      <c r="B32" s="551"/>
      <c r="C32" s="551"/>
      <c r="D32" s="551"/>
      <c r="E32" s="551"/>
      <c r="F32" s="552"/>
    </row>
    <row r="33" spans="1:26" ht="15.75" customHeight="1">
      <c r="A33" s="17" t="s">
        <v>223</v>
      </c>
      <c r="B33" s="17" t="s">
        <v>224</v>
      </c>
      <c r="C33" s="17" t="s">
        <v>122</v>
      </c>
      <c r="D33" s="18" t="s">
        <v>225</v>
      </c>
      <c r="E33" s="17" t="s">
        <v>219</v>
      </c>
      <c r="F33" s="19" t="s">
        <v>214</v>
      </c>
    </row>
    <row r="34" spans="1:26" ht="15.75" customHeight="1">
      <c r="A34" s="51">
        <v>1</v>
      </c>
      <c r="B34" s="7" t="s">
        <v>226</v>
      </c>
      <c r="C34" s="2" t="s">
        <v>125</v>
      </c>
      <c r="D34" s="34"/>
      <c r="E34" s="7"/>
      <c r="F34" s="34">
        <f t="shared" ref="F34:F36" si="2">D34*E34*A34</f>
        <v>0</v>
      </c>
    </row>
    <row r="35" spans="1:26" ht="15.75" customHeight="1">
      <c r="A35" s="51">
        <v>1</v>
      </c>
      <c r="B35" s="7" t="str">
        <f>'1.1'!B18</f>
        <v>Ayudante Electricista</v>
      </c>
      <c r="C35" s="2" t="s">
        <v>125</v>
      </c>
      <c r="D35" s="34"/>
      <c r="E35" s="7"/>
      <c r="F35" s="34">
        <f t="shared" si="2"/>
        <v>0</v>
      </c>
    </row>
    <row r="36" spans="1:26" ht="15.75" customHeight="1">
      <c r="A36" s="51">
        <v>0</v>
      </c>
      <c r="B36" s="7" t="s">
        <v>227</v>
      </c>
      <c r="C36" s="2" t="s">
        <v>125</v>
      </c>
      <c r="D36" s="34"/>
      <c r="E36" s="7"/>
      <c r="F36" s="34">
        <f t="shared" si="2"/>
        <v>0</v>
      </c>
    </row>
    <row r="37" spans="1:26" ht="15.75" customHeight="1">
      <c r="A37" s="27" t="s">
        <v>228</v>
      </c>
      <c r="B37" s="525" t="s">
        <v>229</v>
      </c>
      <c r="C37" s="465"/>
      <c r="D37" s="465"/>
      <c r="E37" s="466"/>
      <c r="F37" s="50">
        <f>SUM(F34:F36)</f>
        <v>0</v>
      </c>
    </row>
    <row r="38" spans="1:26" ht="7.5" customHeight="1">
      <c r="A38" s="29"/>
      <c r="B38" s="29"/>
      <c r="C38" s="30"/>
      <c r="D38" s="31"/>
      <c r="E38" s="29"/>
      <c r="F38" s="31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>
      <c r="A39" s="548" t="s">
        <v>230</v>
      </c>
      <c r="B39" s="551"/>
      <c r="C39" s="551"/>
      <c r="D39" s="551"/>
      <c r="E39" s="551"/>
      <c r="F39" s="552"/>
    </row>
    <row r="40" spans="1:26" ht="15.75" customHeight="1">
      <c r="A40" s="35" t="s">
        <v>212</v>
      </c>
      <c r="B40" s="17" t="s">
        <v>137</v>
      </c>
      <c r="C40" s="17" t="s">
        <v>122</v>
      </c>
      <c r="D40" s="18" t="s">
        <v>242</v>
      </c>
      <c r="E40" s="17" t="s">
        <v>214</v>
      </c>
      <c r="F40" s="19" t="s">
        <v>214</v>
      </c>
    </row>
    <row r="41" spans="1:26" ht="37.5" customHeight="1">
      <c r="A41" s="36"/>
      <c r="B41" s="432" t="s">
        <v>303</v>
      </c>
      <c r="C41" s="433" t="s">
        <v>148</v>
      </c>
      <c r="D41" s="38"/>
      <c r="E41" s="39"/>
      <c r="F41" s="40">
        <f t="shared" ref="F41:F43" si="3">E41*D41</f>
        <v>0</v>
      </c>
    </row>
    <row r="42" spans="1:26" ht="37.5" customHeight="1">
      <c r="A42" s="36"/>
      <c r="B42" s="432" t="s">
        <v>304</v>
      </c>
      <c r="C42" s="433" t="s">
        <v>148</v>
      </c>
      <c r="D42" s="444"/>
      <c r="E42" s="39"/>
      <c r="F42" s="40">
        <f t="shared" si="3"/>
        <v>0</v>
      </c>
    </row>
    <row r="43" spans="1:26" ht="37.5" customHeight="1">
      <c r="B43" s="432" t="s">
        <v>305</v>
      </c>
      <c r="C43" s="433" t="s">
        <v>148</v>
      </c>
      <c r="D43" s="445"/>
      <c r="E43" s="435"/>
      <c r="F43" s="40">
        <f t="shared" si="3"/>
        <v>0</v>
      </c>
    </row>
    <row r="44" spans="1:26" ht="15.75" customHeight="1">
      <c r="A44" s="41" t="s">
        <v>231</v>
      </c>
      <c r="B44" s="569" t="s">
        <v>260</v>
      </c>
      <c r="C44" s="576"/>
      <c r="D44" s="577"/>
      <c r="E44" s="578"/>
      <c r="F44" s="42">
        <f>SUM(F41:F43)</f>
        <v>0</v>
      </c>
    </row>
    <row r="45" spans="1:26" ht="15.75" customHeight="1">
      <c r="A45" s="43"/>
      <c r="B45" s="43"/>
      <c r="C45" s="566" t="s">
        <v>233</v>
      </c>
      <c r="D45" s="567"/>
      <c r="E45" s="568"/>
      <c r="F45" s="44">
        <f>ROUNDUP(SUM(F25,F30,F37,F44),0)</f>
        <v>0</v>
      </c>
    </row>
    <row r="46" spans="1:26" ht="15.75" customHeight="1"/>
    <row r="47" spans="1:26" ht="15.75" customHeight="1"/>
    <row r="48" spans="1:26" ht="15.75" customHeight="1"/>
    <row r="49" spans="2:2" ht="15.75" customHeight="1">
      <c r="B49" s="417" t="s">
        <v>296</v>
      </c>
    </row>
    <row r="50" spans="2:2" ht="15.75" customHeight="1">
      <c r="B50" s="417" t="s">
        <v>297</v>
      </c>
    </row>
    <row r="51" spans="2:2" ht="15.75" customHeight="1">
      <c r="B51" s="418" t="s">
        <v>298</v>
      </c>
    </row>
    <row r="52" spans="2:2" ht="15.75" customHeight="1">
      <c r="B52" s="113"/>
    </row>
    <row r="53" spans="2:2" ht="15.75" customHeight="1"/>
    <row r="54" spans="2:2" ht="15.75" customHeight="1"/>
    <row r="55" spans="2:2" ht="15.75" customHeight="1"/>
    <row r="56" spans="2:2" ht="15.75" customHeight="1"/>
    <row r="57" spans="2:2" ht="15.75" customHeight="1"/>
    <row r="58" spans="2:2" ht="15.75" customHeight="1"/>
    <row r="59" spans="2:2" ht="15.75" customHeight="1"/>
    <row r="60" spans="2:2" ht="15.75" customHeight="1"/>
    <row r="61" spans="2:2" ht="15.75" customHeight="1"/>
    <row r="62" spans="2:2" ht="15.75" customHeight="1"/>
    <row r="63" spans="2:2" ht="15.75" customHeight="1"/>
    <row r="64" spans="2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12">
    <mergeCell ref="B2:D2"/>
    <mergeCell ref="B3:D3"/>
    <mergeCell ref="B4:D4"/>
    <mergeCell ref="A5:F5"/>
    <mergeCell ref="B25:E25"/>
    <mergeCell ref="B44:E44"/>
    <mergeCell ref="C45:E45"/>
    <mergeCell ref="A27:F27"/>
    <mergeCell ref="B30:E30"/>
    <mergeCell ref="A32:F32"/>
    <mergeCell ref="B37:E37"/>
    <mergeCell ref="A39:F39"/>
  </mergeCells>
  <pageMargins left="0.7" right="0.7" top="0.75" bottom="0.75" header="0" footer="0"/>
  <pageSetup scale="71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Z1007"/>
  <sheetViews>
    <sheetView showGridLines="0" tabSelected="1" zoomScale="55" zoomScaleNormal="55" workbookViewId="0">
      <selection activeCell="J7" sqref="J7"/>
    </sheetView>
  </sheetViews>
  <sheetFormatPr baseColWidth="10" defaultColWidth="12.58203125" defaultRowHeight="15" customHeight="1"/>
  <cols>
    <col min="1" max="1" width="10.58203125" customWidth="1"/>
    <col min="2" max="2" width="68.08203125" customWidth="1"/>
    <col min="3" max="3" width="12" customWidth="1"/>
    <col min="4" max="4" width="16.33203125" customWidth="1"/>
    <col min="5" max="5" width="11" customWidth="1"/>
    <col min="6" max="6" width="17" customWidth="1"/>
    <col min="8" max="8" width="5.08203125" customWidth="1"/>
    <col min="10" max="10" width="17.58203125" customWidth="1"/>
  </cols>
  <sheetData>
    <row r="2" spans="1:26" ht="54.65" customHeight="1">
      <c r="A2" s="8" t="s">
        <v>205</v>
      </c>
      <c r="B2" s="532" t="s">
        <v>300</v>
      </c>
      <c r="C2" s="533"/>
      <c r="D2" s="534"/>
      <c r="E2" s="9" t="s">
        <v>206</v>
      </c>
      <c r="F2" s="10" t="s">
        <v>33</v>
      </c>
    </row>
    <row r="3" spans="1:26" ht="14.5">
      <c r="A3" s="11" t="s">
        <v>207</v>
      </c>
      <c r="B3" s="535"/>
      <c r="C3" s="576"/>
      <c r="D3" s="578"/>
      <c r="E3" s="13" t="s">
        <v>138</v>
      </c>
      <c r="F3" s="14" t="s">
        <v>18</v>
      </c>
    </row>
    <row r="4" spans="1:26" ht="33.75" customHeight="1">
      <c r="A4" s="11" t="s">
        <v>208</v>
      </c>
      <c r="B4" s="543" t="s">
        <v>315</v>
      </c>
      <c r="C4" s="576"/>
      <c r="D4" s="578"/>
      <c r="E4" s="15" t="s">
        <v>235</v>
      </c>
      <c r="F4" s="16">
        <f>F35</f>
        <v>0</v>
      </c>
    </row>
    <row r="5" spans="1:26" ht="14.5">
      <c r="A5" s="548" t="s">
        <v>211</v>
      </c>
      <c r="B5" s="551"/>
      <c r="C5" s="551"/>
      <c r="D5" s="551"/>
      <c r="E5" s="551"/>
      <c r="F5" s="552"/>
    </row>
    <row r="6" spans="1:26" ht="14.5">
      <c r="A6" s="17" t="s">
        <v>212</v>
      </c>
      <c r="B6" s="17" t="s">
        <v>137</v>
      </c>
      <c r="C6" s="17" t="s">
        <v>122</v>
      </c>
      <c r="D6" s="18" t="s">
        <v>213</v>
      </c>
      <c r="E6" s="17" t="s">
        <v>139</v>
      </c>
      <c r="F6" s="19" t="s">
        <v>214</v>
      </c>
    </row>
    <row r="7" spans="1:26" ht="34.25" customHeight="1">
      <c r="A7" s="3"/>
      <c r="B7" s="446" t="s">
        <v>316</v>
      </c>
      <c r="C7" s="2" t="s">
        <v>18</v>
      </c>
      <c r="D7" s="21"/>
      <c r="E7" s="2">
        <v>1</v>
      </c>
      <c r="F7" s="22">
        <f t="shared" ref="F7:F13" si="0">E7*D7</f>
        <v>0</v>
      </c>
    </row>
    <row r="8" spans="1:26" ht="14.5">
      <c r="A8" s="274"/>
      <c r="B8" s="415" t="s">
        <v>178</v>
      </c>
      <c r="C8" s="275" t="s">
        <v>18</v>
      </c>
      <c r="D8" s="64"/>
      <c r="E8" s="421">
        <v>1</v>
      </c>
      <c r="F8" s="49">
        <f t="shared" si="0"/>
        <v>0</v>
      </c>
    </row>
    <row r="9" spans="1:26" ht="29" customHeight="1">
      <c r="A9" s="24"/>
      <c r="B9" s="416" t="s">
        <v>202</v>
      </c>
      <c r="C9" s="26" t="s">
        <v>18</v>
      </c>
      <c r="D9" s="273"/>
      <c r="E9" s="26">
        <v>1</v>
      </c>
      <c r="F9" s="49">
        <f t="shared" si="0"/>
        <v>0</v>
      </c>
    </row>
    <row r="10" spans="1:26" ht="14.5">
      <c r="A10" s="24"/>
      <c r="B10" s="414" t="s">
        <v>203</v>
      </c>
      <c r="C10" s="26" t="s">
        <v>18</v>
      </c>
      <c r="D10" s="273"/>
      <c r="E10" s="26">
        <v>1</v>
      </c>
      <c r="F10" s="49">
        <f t="shared" si="0"/>
        <v>0</v>
      </c>
    </row>
    <row r="11" spans="1:26" ht="14.5">
      <c r="A11" s="24"/>
      <c r="B11" s="414" t="s">
        <v>204</v>
      </c>
      <c r="C11" s="26" t="s">
        <v>18</v>
      </c>
      <c r="D11" s="273"/>
      <c r="E11" s="26">
        <v>1</v>
      </c>
      <c r="F11" s="49">
        <f t="shared" si="0"/>
        <v>0</v>
      </c>
    </row>
    <row r="12" spans="1:26" ht="14.5">
      <c r="A12" s="24"/>
      <c r="B12" s="414" t="s">
        <v>317</v>
      </c>
      <c r="C12" s="26" t="s">
        <v>18</v>
      </c>
      <c r="D12" s="273"/>
      <c r="E12" s="26">
        <v>1</v>
      </c>
      <c r="F12" s="49">
        <f t="shared" si="0"/>
        <v>0</v>
      </c>
    </row>
    <row r="13" spans="1:26" ht="14.5">
      <c r="A13" s="24"/>
      <c r="B13" s="24" t="s">
        <v>323</v>
      </c>
      <c r="C13" s="26" t="s">
        <v>18</v>
      </c>
      <c r="D13" s="273"/>
      <c r="E13" s="26">
        <v>1</v>
      </c>
      <c r="F13" s="49">
        <f t="shared" si="0"/>
        <v>0</v>
      </c>
    </row>
    <row r="14" spans="1:26" ht="14.5">
      <c r="A14" s="24"/>
      <c r="B14" s="24"/>
      <c r="C14" s="26"/>
      <c r="D14" s="273"/>
      <c r="E14" s="26"/>
      <c r="F14" s="277"/>
      <c r="J14" s="166"/>
    </row>
    <row r="15" spans="1:26" ht="14.5">
      <c r="A15" s="61" t="s">
        <v>215</v>
      </c>
      <c r="B15" s="555" t="s">
        <v>216</v>
      </c>
      <c r="C15" s="556"/>
      <c r="D15" s="556"/>
      <c r="E15" s="557"/>
      <c r="F15" s="276">
        <f>SUM(F7:F14)</f>
        <v>0</v>
      </c>
    </row>
    <row r="16" spans="1:26" ht="7.5" customHeight="1">
      <c r="A16" s="29"/>
      <c r="B16" s="29"/>
      <c r="C16" s="30"/>
      <c r="D16" s="31"/>
      <c r="E16" s="29"/>
      <c r="F16" s="31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4.5">
      <c r="A17" s="548" t="s">
        <v>217</v>
      </c>
      <c r="B17" s="551"/>
      <c r="C17" s="551"/>
      <c r="D17" s="551"/>
      <c r="E17" s="551"/>
      <c r="F17" s="552"/>
    </row>
    <row r="18" spans="1:26" ht="14.5">
      <c r="A18" s="17" t="s">
        <v>212</v>
      </c>
      <c r="B18" s="17" t="s">
        <v>137</v>
      </c>
      <c r="C18" s="17" t="s">
        <v>122</v>
      </c>
      <c r="D18" s="18" t="s">
        <v>218</v>
      </c>
      <c r="E18" s="17" t="s">
        <v>219</v>
      </c>
      <c r="F18" s="19" t="s">
        <v>214</v>
      </c>
    </row>
    <row r="19" spans="1:26" ht="14.5">
      <c r="A19" s="3"/>
      <c r="B19" s="3" t="s">
        <v>255</v>
      </c>
      <c r="C19" s="2" t="s">
        <v>18</v>
      </c>
      <c r="D19" s="21"/>
      <c r="E19" s="32"/>
      <c r="F19" s="21">
        <f>D19*E19</f>
        <v>0</v>
      </c>
    </row>
    <row r="20" spans="1:26" ht="14.5">
      <c r="A20" s="27" t="s">
        <v>220</v>
      </c>
      <c r="B20" s="525" t="s">
        <v>221</v>
      </c>
      <c r="C20" s="465"/>
      <c r="D20" s="465"/>
      <c r="E20" s="466"/>
      <c r="F20" s="28">
        <f>F19</f>
        <v>0</v>
      </c>
    </row>
    <row r="21" spans="1:26" ht="7.5" customHeight="1">
      <c r="A21" s="29"/>
      <c r="B21" s="29"/>
      <c r="C21" s="30"/>
      <c r="D21" s="31"/>
      <c r="E21" s="29"/>
      <c r="F21" s="31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4.5">
      <c r="A22" s="548" t="s">
        <v>222</v>
      </c>
      <c r="B22" s="551"/>
      <c r="C22" s="551"/>
      <c r="D22" s="551"/>
      <c r="E22" s="551"/>
      <c r="F22" s="552"/>
    </row>
    <row r="23" spans="1:26" ht="14.5">
      <c r="A23" s="17" t="s">
        <v>223</v>
      </c>
      <c r="B23" s="17" t="s">
        <v>224</v>
      </c>
      <c r="C23" s="17" t="s">
        <v>122</v>
      </c>
      <c r="D23" s="18" t="s">
        <v>225</v>
      </c>
      <c r="E23" s="17" t="s">
        <v>219</v>
      </c>
      <c r="F23" s="19" t="s">
        <v>214</v>
      </c>
    </row>
    <row r="24" spans="1:26" ht="14.5">
      <c r="A24" s="33">
        <f>'1.5 '!A21</f>
        <v>0.5</v>
      </c>
      <c r="B24" s="7" t="s">
        <v>226</v>
      </c>
      <c r="C24" s="2" t="s">
        <v>125</v>
      </c>
      <c r="D24" s="34"/>
      <c r="E24" s="7"/>
      <c r="F24" s="34">
        <f t="shared" ref="F24:F26" si="1">D24*E24*A24</f>
        <v>0</v>
      </c>
    </row>
    <row r="25" spans="1:26" ht="14.5">
      <c r="A25" s="33">
        <f>'1.5 '!A22</f>
        <v>1</v>
      </c>
      <c r="B25" s="7" t="str">
        <f>'1.1'!B18</f>
        <v>Ayudante Electricista</v>
      </c>
      <c r="C25" s="2" t="s">
        <v>125</v>
      </c>
      <c r="D25" s="34"/>
      <c r="E25" s="7"/>
      <c r="F25" s="34">
        <f t="shared" si="1"/>
        <v>0</v>
      </c>
    </row>
    <row r="26" spans="1:26" ht="15.75" customHeight="1">
      <c r="A26" s="33">
        <f>'1.5 '!A23</f>
        <v>1</v>
      </c>
      <c r="B26" s="7" t="s">
        <v>227</v>
      </c>
      <c r="C26" s="2" t="s">
        <v>125</v>
      </c>
      <c r="D26" s="34"/>
      <c r="E26" s="7"/>
      <c r="F26" s="34">
        <f t="shared" si="1"/>
        <v>0</v>
      </c>
    </row>
    <row r="27" spans="1:26" ht="15.75" customHeight="1">
      <c r="A27" s="27" t="s">
        <v>228</v>
      </c>
      <c r="B27" s="525" t="s">
        <v>229</v>
      </c>
      <c r="C27" s="465"/>
      <c r="D27" s="465"/>
      <c r="E27" s="466"/>
      <c r="F27" s="28">
        <f>SUM(F24:F26)</f>
        <v>0</v>
      </c>
    </row>
    <row r="28" spans="1:26" ht="7.5" customHeight="1">
      <c r="A28" s="29"/>
      <c r="B28" s="29"/>
      <c r="C28" s="30"/>
      <c r="D28" s="31"/>
      <c r="E28" s="29"/>
      <c r="F28" s="31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>
      <c r="A29" s="548" t="s">
        <v>230</v>
      </c>
      <c r="B29" s="551"/>
      <c r="C29" s="551"/>
      <c r="D29" s="551"/>
      <c r="E29" s="551"/>
      <c r="F29" s="552"/>
    </row>
    <row r="30" spans="1:26" ht="15.75" customHeight="1">
      <c r="A30" s="35" t="s">
        <v>212</v>
      </c>
      <c r="B30" s="17" t="s">
        <v>137</v>
      </c>
      <c r="C30" s="17" t="s">
        <v>122</v>
      </c>
      <c r="D30" s="18" t="s">
        <v>242</v>
      </c>
      <c r="E30" s="17" t="s">
        <v>214</v>
      </c>
      <c r="F30" s="19" t="s">
        <v>214</v>
      </c>
    </row>
    <row r="31" spans="1:26" ht="35.25" customHeight="1">
      <c r="A31" s="36"/>
      <c r="B31" s="432" t="s">
        <v>303</v>
      </c>
      <c r="C31" s="433" t="s">
        <v>148</v>
      </c>
      <c r="D31" s="38"/>
      <c r="E31" s="39"/>
      <c r="F31" s="40">
        <f t="shared" ref="F31:F33" si="2">E31*D31</f>
        <v>0</v>
      </c>
    </row>
    <row r="32" spans="1:26" ht="35.25" customHeight="1">
      <c r="A32" s="427"/>
      <c r="B32" s="432" t="s">
        <v>304</v>
      </c>
      <c r="C32" s="433" t="s">
        <v>148</v>
      </c>
      <c r="D32" s="444"/>
      <c r="E32" s="438"/>
      <c r="F32" s="142">
        <f t="shared" si="2"/>
        <v>0</v>
      </c>
    </row>
    <row r="33" spans="1:6" ht="35.25" customHeight="1">
      <c r="A33" s="36"/>
      <c r="B33" s="432" t="s">
        <v>305</v>
      </c>
      <c r="C33" s="433" t="s">
        <v>148</v>
      </c>
      <c r="D33" s="445"/>
      <c r="E33" s="54"/>
      <c r="F33" s="142">
        <f t="shared" si="2"/>
        <v>0</v>
      </c>
    </row>
    <row r="34" spans="1:6" ht="15.75" customHeight="1">
      <c r="A34" s="41" t="s">
        <v>231</v>
      </c>
      <c r="B34" s="579" t="s">
        <v>260</v>
      </c>
      <c r="C34" s="577"/>
      <c r="D34" s="577"/>
      <c r="E34" s="580"/>
      <c r="F34" s="448">
        <f>SUM(F31:F33)</f>
        <v>0</v>
      </c>
    </row>
    <row r="35" spans="1:6" ht="15.75" customHeight="1">
      <c r="A35" s="43"/>
      <c r="B35" s="43"/>
      <c r="C35" s="566" t="s">
        <v>233</v>
      </c>
      <c r="D35" s="567"/>
      <c r="E35" s="568"/>
      <c r="F35" s="44">
        <f>ROUNDUP(SUM(F15,F20,F27,F34),0)</f>
        <v>0</v>
      </c>
    </row>
    <row r="36" spans="1:6" ht="15.75" customHeight="1"/>
    <row r="37" spans="1:6" ht="15.75" customHeight="1"/>
    <row r="38" spans="1:6" ht="15.75" customHeight="1"/>
    <row r="39" spans="1:6" ht="15.75" customHeight="1"/>
    <row r="40" spans="1:6" ht="15.75" customHeight="1">
      <c r="B40" s="417" t="s">
        <v>296</v>
      </c>
    </row>
    <row r="41" spans="1:6" ht="15.75" customHeight="1">
      <c r="B41" s="417" t="s">
        <v>297</v>
      </c>
    </row>
    <row r="42" spans="1:6" ht="15.75" customHeight="1">
      <c r="B42" s="418" t="s">
        <v>298</v>
      </c>
    </row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12">
    <mergeCell ref="B2:D2"/>
    <mergeCell ref="B3:D3"/>
    <mergeCell ref="B4:D4"/>
    <mergeCell ref="A5:F5"/>
    <mergeCell ref="B15:E15"/>
    <mergeCell ref="B34:E34"/>
    <mergeCell ref="C35:E35"/>
    <mergeCell ref="A17:F17"/>
    <mergeCell ref="B20:E20"/>
    <mergeCell ref="A22:F22"/>
    <mergeCell ref="B27:E27"/>
    <mergeCell ref="A29:F29"/>
  </mergeCells>
  <pageMargins left="0.7" right="0.7" top="0.75" bottom="0.75" header="0" footer="0"/>
  <pageSetup scale="6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1000"/>
  <sheetViews>
    <sheetView workbookViewId="0"/>
  </sheetViews>
  <sheetFormatPr baseColWidth="10" defaultColWidth="12.58203125" defaultRowHeight="15" customHeight="1"/>
  <cols>
    <col min="1" max="1" width="12" customWidth="1"/>
    <col min="2" max="4" width="9.33203125" customWidth="1"/>
    <col min="5" max="5" width="10.5" customWidth="1"/>
    <col min="6" max="6" width="9.33203125" customWidth="1"/>
    <col min="7" max="7" width="23.08203125" customWidth="1"/>
    <col min="8" max="8" width="11.08203125" customWidth="1"/>
    <col min="9" max="9" width="9.33203125" customWidth="1"/>
  </cols>
  <sheetData>
    <row r="1" spans="1:9" ht="14.5">
      <c r="G1" s="581" t="s">
        <v>271</v>
      </c>
      <c r="H1" s="465"/>
      <c r="I1" s="466"/>
    </row>
    <row r="2" spans="1:9" ht="14.5">
      <c r="A2" s="523" t="s">
        <v>272</v>
      </c>
      <c r="B2" s="465"/>
      <c r="C2" s="466"/>
      <c r="G2" s="2" t="s">
        <v>273</v>
      </c>
      <c r="H2" s="2">
        <v>30000</v>
      </c>
      <c r="I2" s="2" t="s">
        <v>274</v>
      </c>
    </row>
    <row r="3" spans="1:9" ht="14.5">
      <c r="A3" s="3" t="s">
        <v>275</v>
      </c>
      <c r="B3" s="4">
        <v>1</v>
      </c>
      <c r="C3" s="2" t="s">
        <v>276</v>
      </c>
      <c r="D3" s="5">
        <v>1.1000000000000001</v>
      </c>
      <c r="G3" s="2" t="s">
        <v>277</v>
      </c>
      <c r="H3" s="2">
        <v>7</v>
      </c>
      <c r="I3" s="2" t="s">
        <v>143</v>
      </c>
    </row>
    <row r="4" spans="1:9" ht="14.5">
      <c r="A4" s="3" t="s">
        <v>278</v>
      </c>
      <c r="B4" s="4">
        <v>0.5</v>
      </c>
      <c r="C4" s="2" t="s">
        <v>276</v>
      </c>
      <c r="D4" s="5">
        <v>0.6</v>
      </c>
      <c r="G4" s="2" t="s">
        <v>279</v>
      </c>
      <c r="H4" s="2">
        <f>H2/H3</f>
        <v>4285.7142857142853</v>
      </c>
      <c r="I4" s="2"/>
    </row>
    <row r="5" spans="1:9" ht="14.5">
      <c r="A5" s="3" t="s">
        <v>183</v>
      </c>
      <c r="B5" s="4">
        <v>0.5</v>
      </c>
      <c r="C5" s="2" t="s">
        <v>276</v>
      </c>
      <c r="D5" s="5">
        <v>0.6</v>
      </c>
      <c r="G5" s="2" t="s">
        <v>219</v>
      </c>
      <c r="H5" s="2">
        <f>B13-B8-B7-B10</f>
        <v>11.5</v>
      </c>
      <c r="I5" s="2" t="s">
        <v>280</v>
      </c>
    </row>
    <row r="6" spans="1:9" ht="14.5">
      <c r="A6" s="3" t="s">
        <v>281</v>
      </c>
      <c r="B6" s="4">
        <v>0.5</v>
      </c>
      <c r="C6" s="2" t="s">
        <v>276</v>
      </c>
      <c r="D6" s="5">
        <v>0.6</v>
      </c>
    </row>
    <row r="7" spans="1:9" ht="14.5">
      <c r="A7" s="3" t="s">
        <v>282</v>
      </c>
      <c r="B7" s="4">
        <v>2</v>
      </c>
      <c r="C7" s="2" t="s">
        <v>276</v>
      </c>
      <c r="D7" s="5">
        <v>2.2000000000000002</v>
      </c>
      <c r="G7" s="581" t="s">
        <v>283</v>
      </c>
      <c r="H7" s="465"/>
      <c r="I7" s="466"/>
    </row>
    <row r="8" spans="1:9" ht="14.5">
      <c r="A8" s="3" t="s">
        <v>284</v>
      </c>
      <c r="B8" s="4">
        <v>8</v>
      </c>
      <c r="C8" s="2" t="s">
        <v>276</v>
      </c>
      <c r="G8" s="2" t="s">
        <v>285</v>
      </c>
      <c r="H8" s="2">
        <f>50000</f>
        <v>50000</v>
      </c>
      <c r="I8" s="2" t="s">
        <v>274</v>
      </c>
    </row>
    <row r="9" spans="1:9" ht="14.5">
      <c r="A9" s="3" t="s">
        <v>184</v>
      </c>
      <c r="B9" s="4">
        <v>0.5</v>
      </c>
      <c r="C9" s="2" t="s">
        <v>276</v>
      </c>
      <c r="G9" s="2" t="s">
        <v>277</v>
      </c>
      <c r="H9" s="2">
        <v>2</v>
      </c>
      <c r="I9" s="2"/>
    </row>
    <row r="10" spans="1:9" ht="14.5">
      <c r="A10" s="3" t="s">
        <v>286</v>
      </c>
      <c r="B10" s="4">
        <v>3</v>
      </c>
      <c r="C10" s="2" t="s">
        <v>276</v>
      </c>
      <c r="D10" s="5">
        <v>3.5</v>
      </c>
      <c r="G10" s="2" t="s">
        <v>287</v>
      </c>
      <c r="H10" s="2">
        <f>H8/H9</f>
        <v>25000</v>
      </c>
      <c r="I10" s="2"/>
    </row>
    <row r="11" spans="1:9" ht="14.5">
      <c r="A11" s="3" t="s">
        <v>288</v>
      </c>
      <c r="B11" s="4">
        <v>8</v>
      </c>
      <c r="C11" s="2" t="s">
        <v>276</v>
      </c>
      <c r="G11" s="2" t="s">
        <v>219</v>
      </c>
      <c r="H11" s="2">
        <f>B7+B10</f>
        <v>5</v>
      </c>
      <c r="I11" s="2" t="s">
        <v>280</v>
      </c>
    </row>
    <row r="12" spans="1:9" ht="14.5">
      <c r="A12" s="3" t="s">
        <v>289</v>
      </c>
      <c r="B12" s="6">
        <v>0.5</v>
      </c>
      <c r="C12" s="7" t="s">
        <v>276</v>
      </c>
    </row>
    <row r="13" spans="1:9" ht="14.5">
      <c r="A13" s="3" t="s">
        <v>290</v>
      </c>
      <c r="B13" s="7">
        <f>SUM(B3:B12)</f>
        <v>24.5</v>
      </c>
      <c r="C13" s="7" t="s">
        <v>276</v>
      </c>
      <c r="G13" s="581" t="s">
        <v>291</v>
      </c>
      <c r="H13" s="465"/>
      <c r="I13" s="466"/>
    </row>
    <row r="14" spans="1:9" ht="14.5">
      <c r="A14" s="3" t="s">
        <v>292</v>
      </c>
      <c r="B14" s="7">
        <f>B13/B16</f>
        <v>3.0625</v>
      </c>
      <c r="C14" s="7" t="s">
        <v>293</v>
      </c>
      <c r="E14" s="5">
        <f>26/B14</f>
        <v>8.4897959183673475</v>
      </c>
      <c r="G14" s="2" t="s">
        <v>291</v>
      </c>
      <c r="H14" s="2">
        <v>50000</v>
      </c>
      <c r="I14" s="2" t="s">
        <v>274</v>
      </c>
    </row>
    <row r="15" spans="1:9" ht="14.5">
      <c r="G15" s="2" t="s">
        <v>294</v>
      </c>
      <c r="H15" s="2">
        <f>B8</f>
        <v>8</v>
      </c>
      <c r="I15" s="2" t="s">
        <v>276</v>
      </c>
    </row>
    <row r="16" spans="1:9" ht="14.5">
      <c r="A16" s="3" t="s">
        <v>225</v>
      </c>
      <c r="B16" s="3">
        <v>8</v>
      </c>
      <c r="C16" s="3" t="s">
        <v>276</v>
      </c>
      <c r="E16" s="5">
        <f>48*4</f>
        <v>192</v>
      </c>
    </row>
    <row r="17" spans="5:5" ht="14.5">
      <c r="E17" s="5">
        <f>E16/42</f>
        <v>4.5714285714285712</v>
      </c>
    </row>
    <row r="21" spans="5:5" ht="15.75" customHeight="1"/>
    <row r="22" spans="5:5" ht="15.75" customHeight="1"/>
    <row r="23" spans="5:5" ht="15.75" customHeight="1"/>
    <row r="24" spans="5:5" ht="15.75" customHeight="1"/>
    <row r="25" spans="5:5" ht="15.75" customHeight="1"/>
    <row r="26" spans="5:5" ht="15.75" customHeight="1"/>
    <row r="27" spans="5:5" ht="15.75" customHeight="1"/>
    <row r="28" spans="5:5" ht="15.75" customHeight="1"/>
    <row r="29" spans="5:5" ht="15.75" customHeight="1"/>
    <row r="30" spans="5:5" ht="15.75" customHeight="1"/>
    <row r="31" spans="5:5" ht="15.75" customHeight="1"/>
    <row r="32" spans="5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G1:I1"/>
    <mergeCell ref="A2:C2"/>
    <mergeCell ref="G7:I7"/>
    <mergeCell ref="G13:I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54"/>
  <sheetViews>
    <sheetView showGridLines="0" topLeftCell="A34" zoomScale="72" zoomScaleNormal="110" workbookViewId="0">
      <pane xSplit="5" topLeftCell="F1" activePane="topRight" state="frozen"/>
      <selection activeCell="AZ11" sqref="AZ11"/>
      <selection pane="topRight" activeCell="AZ11" sqref="AZ11"/>
    </sheetView>
  </sheetViews>
  <sheetFormatPr baseColWidth="10" defaultColWidth="12.58203125" defaultRowHeight="14"/>
  <cols>
    <col min="1" max="1" width="5.83203125" style="169" customWidth="1"/>
    <col min="2" max="2" width="66.5" style="169" customWidth="1"/>
    <col min="3" max="3" width="9.08203125" style="169" customWidth="1"/>
    <col min="4" max="4" width="11.58203125" style="169" customWidth="1"/>
    <col min="5" max="5" width="22.5" style="169" customWidth="1"/>
    <col min="6" max="13" width="8.08203125" style="169" customWidth="1"/>
    <col min="14" max="14" width="18.5" style="169" customWidth="1"/>
    <col min="15" max="15" width="18.58203125" style="169" customWidth="1"/>
    <col min="16" max="16" width="19.33203125" style="169" customWidth="1"/>
    <col min="17" max="17" width="19.83203125" style="169" customWidth="1"/>
    <col min="18" max="18" width="17.83203125" style="169" customWidth="1"/>
    <col min="19" max="19" width="18.5" style="169" customWidth="1"/>
    <col min="20" max="20" width="17.83203125" style="169" customWidth="1"/>
    <col min="21" max="21" width="17.58203125" style="169" customWidth="1"/>
    <col min="22" max="22" width="20.33203125" style="169" customWidth="1"/>
    <col min="23" max="23" width="18.08203125" style="169" customWidth="1"/>
    <col min="24" max="25" width="18" style="169" customWidth="1"/>
    <col min="26" max="26" width="19.08203125" style="169" customWidth="1"/>
    <col min="27" max="27" width="20.08203125" style="169" customWidth="1"/>
    <col min="28" max="28" width="19.5" style="169" customWidth="1"/>
    <col min="29" max="29" width="19.33203125" style="169" customWidth="1"/>
    <col min="30" max="30" width="18.58203125" style="169" customWidth="1"/>
    <col min="31" max="31" width="18.83203125" style="169" customWidth="1"/>
    <col min="32" max="32" width="18.5" style="169" customWidth="1"/>
    <col min="33" max="33" width="19.5" style="169" customWidth="1"/>
    <col min="34" max="34" width="18" style="169" customWidth="1"/>
    <col min="35" max="35" width="17.83203125" style="169" customWidth="1"/>
    <col min="36" max="36" width="17.5" style="169" customWidth="1"/>
    <col min="37" max="37" width="17" style="169" customWidth="1"/>
    <col min="38" max="38" width="17.5" style="169" customWidth="1"/>
    <col min="39" max="40" width="18.33203125" style="169" customWidth="1"/>
    <col min="41" max="41" width="17.33203125" style="169" customWidth="1"/>
    <col min="42" max="42" width="17.5" style="169" customWidth="1"/>
    <col min="43" max="44" width="17" style="169" customWidth="1"/>
    <col min="45" max="45" width="20.33203125" style="169" customWidth="1"/>
    <col min="46" max="46" width="17.83203125" style="169" customWidth="1"/>
    <col min="47" max="47" width="16.83203125" style="169" customWidth="1"/>
    <col min="48" max="48" width="17.58203125" style="169" customWidth="1"/>
    <col min="49" max="49" width="16.83203125" style="169" customWidth="1"/>
    <col min="50" max="50" width="15.33203125" style="169" customWidth="1"/>
    <col min="51" max="51" width="15.5" style="169" customWidth="1"/>
    <col min="52" max="53" width="15.33203125" style="169" customWidth="1"/>
    <col min="54" max="54" width="18.33203125" style="201" customWidth="1"/>
    <col min="55" max="55" width="12.58203125" style="169"/>
    <col min="56" max="56" width="16.33203125" style="242" bestFit="1" customWidth="1"/>
    <col min="57" max="57" width="12.58203125" style="169"/>
    <col min="58" max="58" width="19.08203125" style="169" bestFit="1" customWidth="1"/>
    <col min="59" max="60" width="22.08203125" style="169" customWidth="1"/>
    <col min="61" max="61" width="16.58203125" style="169" bestFit="1" customWidth="1"/>
    <col min="62" max="62" width="18.58203125" style="169" bestFit="1" customWidth="1"/>
    <col min="63" max="63" width="25.5" style="169" bestFit="1" customWidth="1"/>
    <col min="64" max="64" width="18.58203125" style="169" bestFit="1" customWidth="1"/>
    <col min="65" max="65" width="15.08203125" style="169" bestFit="1" customWidth="1"/>
    <col min="66" max="66" width="22.58203125" style="169" bestFit="1" customWidth="1"/>
    <col min="67" max="67" width="20" style="169" bestFit="1" customWidth="1"/>
    <col min="68" max="16384" width="12.58203125" style="169"/>
  </cols>
  <sheetData>
    <row r="1" spans="1:54">
      <c r="B1" s="170"/>
      <c r="C1" s="170"/>
      <c r="D1" s="170"/>
      <c r="E1" s="170"/>
    </row>
    <row r="2" spans="1:54" ht="15.5">
      <c r="A2" s="482" t="s">
        <v>49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  <c r="BB2" s="482"/>
    </row>
    <row r="3" spans="1:54" ht="15.5">
      <c r="A3" s="482" t="e">
        <f>#REF!</f>
        <v>#REF!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2"/>
      <c r="AL3" s="482"/>
      <c r="AM3" s="482"/>
      <c r="AN3" s="482"/>
      <c r="AO3" s="482"/>
      <c r="AP3" s="482"/>
      <c r="AQ3" s="482"/>
      <c r="AR3" s="482"/>
      <c r="AS3" s="482"/>
      <c r="AT3" s="482"/>
      <c r="AU3" s="482"/>
      <c r="AV3" s="482"/>
      <c r="AW3" s="482"/>
      <c r="AX3" s="482"/>
      <c r="AY3" s="482"/>
      <c r="AZ3" s="482"/>
      <c r="BA3" s="482"/>
      <c r="BB3" s="482"/>
    </row>
    <row r="4" spans="1:54" ht="14.5" thickBot="1">
      <c r="A4" s="171"/>
      <c r="B4" s="172"/>
      <c r="C4" s="173"/>
      <c r="D4" s="173"/>
      <c r="E4" s="173"/>
    </row>
    <row r="5" spans="1:54">
      <c r="A5" s="483" t="s">
        <v>7</v>
      </c>
      <c r="B5" s="485" t="s">
        <v>8</v>
      </c>
      <c r="C5" s="487" t="s">
        <v>9</v>
      </c>
      <c r="D5" s="487" t="s">
        <v>10</v>
      </c>
      <c r="E5" s="489" t="s">
        <v>50</v>
      </c>
      <c r="F5" s="476" t="s">
        <v>51</v>
      </c>
      <c r="G5" s="477"/>
      <c r="H5" s="477"/>
      <c r="I5" s="478"/>
      <c r="J5" s="476" t="s">
        <v>52</v>
      </c>
      <c r="K5" s="477"/>
      <c r="L5" s="477"/>
      <c r="M5" s="478"/>
      <c r="N5" s="476" t="s">
        <v>53</v>
      </c>
      <c r="O5" s="477"/>
      <c r="P5" s="477"/>
      <c r="Q5" s="478"/>
      <c r="R5" s="476" t="s">
        <v>54</v>
      </c>
      <c r="S5" s="477"/>
      <c r="T5" s="477"/>
      <c r="U5" s="478"/>
      <c r="V5" s="476" t="s">
        <v>55</v>
      </c>
      <c r="W5" s="477"/>
      <c r="X5" s="477"/>
      <c r="Y5" s="478"/>
      <c r="Z5" s="476" t="s">
        <v>56</v>
      </c>
      <c r="AA5" s="477"/>
      <c r="AB5" s="477"/>
      <c r="AC5" s="478"/>
      <c r="AD5" s="476" t="s">
        <v>57</v>
      </c>
      <c r="AE5" s="477"/>
      <c r="AF5" s="477"/>
      <c r="AG5" s="478"/>
      <c r="AH5" s="476" t="s">
        <v>58</v>
      </c>
      <c r="AI5" s="477"/>
      <c r="AJ5" s="477"/>
      <c r="AK5" s="478"/>
      <c r="AL5" s="476" t="s">
        <v>59</v>
      </c>
      <c r="AM5" s="477"/>
      <c r="AN5" s="477"/>
      <c r="AO5" s="478"/>
      <c r="AP5" s="476" t="s">
        <v>60</v>
      </c>
      <c r="AQ5" s="477"/>
      <c r="AR5" s="477"/>
      <c r="AS5" s="478"/>
      <c r="AT5" s="476" t="s">
        <v>61</v>
      </c>
      <c r="AU5" s="477"/>
      <c r="AV5" s="477"/>
      <c r="AW5" s="478"/>
      <c r="AX5" s="476" t="s">
        <v>62</v>
      </c>
      <c r="AY5" s="477"/>
      <c r="AZ5" s="477"/>
      <c r="BA5" s="478"/>
    </row>
    <row r="6" spans="1:54">
      <c r="A6" s="484"/>
      <c r="B6" s="486"/>
      <c r="C6" s="488"/>
      <c r="D6" s="488"/>
      <c r="E6" s="490"/>
      <c r="F6" s="479"/>
      <c r="G6" s="480"/>
      <c r="H6" s="480"/>
      <c r="I6" s="481"/>
      <c r="J6" s="479"/>
      <c r="K6" s="480"/>
      <c r="L6" s="480"/>
      <c r="M6" s="481"/>
      <c r="N6" s="479"/>
      <c r="O6" s="480"/>
      <c r="P6" s="480"/>
      <c r="Q6" s="481"/>
      <c r="R6" s="479"/>
      <c r="S6" s="480"/>
      <c r="T6" s="480"/>
      <c r="U6" s="481"/>
      <c r="V6" s="479"/>
      <c r="W6" s="480"/>
      <c r="X6" s="480"/>
      <c r="Y6" s="481"/>
      <c r="Z6" s="479"/>
      <c r="AA6" s="480"/>
      <c r="AB6" s="480"/>
      <c r="AC6" s="481"/>
      <c r="AD6" s="479"/>
      <c r="AE6" s="480"/>
      <c r="AF6" s="480"/>
      <c r="AG6" s="481"/>
      <c r="AH6" s="479"/>
      <c r="AI6" s="480"/>
      <c r="AJ6" s="480"/>
      <c r="AK6" s="481"/>
      <c r="AL6" s="479"/>
      <c r="AM6" s="480"/>
      <c r="AN6" s="480"/>
      <c r="AO6" s="481"/>
      <c r="AP6" s="479"/>
      <c r="AQ6" s="480"/>
      <c r="AR6" s="480"/>
      <c r="AS6" s="481"/>
      <c r="AT6" s="479"/>
      <c r="AU6" s="480"/>
      <c r="AV6" s="480"/>
      <c r="AW6" s="481"/>
      <c r="AX6" s="479"/>
      <c r="AY6" s="480"/>
      <c r="AZ6" s="480"/>
      <c r="BA6" s="481"/>
    </row>
    <row r="7" spans="1:54" ht="15.5">
      <c r="A7" s="174">
        <v>0</v>
      </c>
      <c r="B7" s="174" t="s">
        <v>63</v>
      </c>
      <c r="C7" s="174"/>
      <c r="D7" s="174"/>
      <c r="E7" s="205"/>
      <c r="F7" s="210">
        <v>1</v>
      </c>
      <c r="G7" s="175">
        <v>2</v>
      </c>
      <c r="H7" s="175">
        <v>3</v>
      </c>
      <c r="I7" s="211">
        <v>4</v>
      </c>
      <c r="J7" s="210">
        <v>1</v>
      </c>
      <c r="K7" s="175">
        <v>2</v>
      </c>
      <c r="L7" s="175">
        <v>3</v>
      </c>
      <c r="M7" s="211">
        <v>4</v>
      </c>
      <c r="N7" s="210">
        <v>1</v>
      </c>
      <c r="O7" s="176">
        <v>2</v>
      </c>
      <c r="P7" s="176">
        <v>3</v>
      </c>
      <c r="Q7" s="223">
        <v>4</v>
      </c>
      <c r="R7" s="210">
        <v>1</v>
      </c>
      <c r="S7" s="176">
        <v>2</v>
      </c>
      <c r="T7" s="176">
        <v>3</v>
      </c>
      <c r="U7" s="223">
        <v>4</v>
      </c>
      <c r="V7" s="210">
        <v>1</v>
      </c>
      <c r="W7" s="176">
        <v>2</v>
      </c>
      <c r="X7" s="176">
        <v>3</v>
      </c>
      <c r="Y7" s="317">
        <v>4</v>
      </c>
      <c r="Z7" s="210">
        <v>1</v>
      </c>
      <c r="AA7" s="176">
        <v>2</v>
      </c>
      <c r="AB7" s="176">
        <v>3</v>
      </c>
      <c r="AC7" s="223">
        <v>4</v>
      </c>
      <c r="AD7" s="175">
        <v>1</v>
      </c>
      <c r="AE7" s="176">
        <v>2</v>
      </c>
      <c r="AF7" s="176">
        <v>3</v>
      </c>
      <c r="AG7" s="223">
        <v>4</v>
      </c>
      <c r="AH7" s="210">
        <v>1</v>
      </c>
      <c r="AI7" s="176">
        <v>2</v>
      </c>
      <c r="AJ7" s="176">
        <v>3</v>
      </c>
      <c r="AK7" s="223">
        <v>4</v>
      </c>
      <c r="AL7" s="210">
        <v>1</v>
      </c>
      <c r="AM7" s="176">
        <v>2</v>
      </c>
      <c r="AN7" s="176">
        <v>3</v>
      </c>
      <c r="AO7" s="230">
        <v>4</v>
      </c>
      <c r="AP7" s="232">
        <v>1</v>
      </c>
      <c r="AQ7" s="177">
        <v>2</v>
      </c>
      <c r="AR7" s="177">
        <v>3</v>
      </c>
      <c r="AS7" s="230">
        <v>4</v>
      </c>
      <c r="AT7" s="232">
        <v>1</v>
      </c>
      <c r="AU7" s="177">
        <v>2</v>
      </c>
      <c r="AV7" s="177">
        <v>3</v>
      </c>
      <c r="AW7" s="230">
        <v>4</v>
      </c>
      <c r="AX7" s="232">
        <v>1</v>
      </c>
      <c r="AY7" s="177">
        <v>2</v>
      </c>
      <c r="AZ7" s="177">
        <v>3</v>
      </c>
      <c r="BA7" s="230">
        <v>4</v>
      </c>
    </row>
    <row r="8" spans="1:54" ht="15.5">
      <c r="A8" s="178" t="s">
        <v>64</v>
      </c>
      <c r="B8" s="179" t="s">
        <v>65</v>
      </c>
      <c r="C8" s="179"/>
      <c r="D8" s="179"/>
      <c r="E8" s="206"/>
      <c r="F8" s="212"/>
      <c r="G8" s="204"/>
      <c r="H8" s="204"/>
      <c r="I8" s="213"/>
      <c r="J8" s="212"/>
      <c r="K8" s="204"/>
      <c r="L8" s="204"/>
      <c r="M8" s="213"/>
      <c r="N8" s="214"/>
      <c r="O8" s="180"/>
      <c r="P8" s="180"/>
      <c r="Q8" s="222"/>
      <c r="R8" s="214"/>
      <c r="S8" s="180"/>
      <c r="T8" s="180"/>
      <c r="U8" s="222"/>
      <c r="V8" s="214"/>
      <c r="W8" s="180"/>
      <c r="X8" s="180"/>
      <c r="Y8" s="295"/>
      <c r="Z8" s="214"/>
      <c r="AA8" s="180"/>
      <c r="AB8" s="180"/>
      <c r="AC8" s="222"/>
      <c r="AD8" s="181"/>
      <c r="AE8" s="180"/>
      <c r="AF8" s="180"/>
      <c r="AG8" s="222"/>
      <c r="AH8" s="214"/>
      <c r="AI8" s="180"/>
      <c r="AJ8" s="180"/>
      <c r="AK8" s="222"/>
      <c r="AL8" s="214"/>
      <c r="AM8" s="180"/>
      <c r="AN8" s="180"/>
      <c r="AO8" s="222"/>
      <c r="AP8" s="214"/>
      <c r="AQ8" s="180"/>
      <c r="AR8" s="180"/>
      <c r="AS8" s="222"/>
      <c r="AT8" s="214"/>
      <c r="AU8" s="180"/>
      <c r="AV8" s="180"/>
      <c r="AW8" s="222"/>
      <c r="AX8" s="214"/>
      <c r="AY8" s="180"/>
      <c r="AZ8" s="180"/>
      <c r="BA8" s="222"/>
      <c r="BB8" s="269">
        <f t="shared" ref="BB8:BB38" si="0">SUM(F8:BA8)</f>
        <v>0</v>
      </c>
    </row>
    <row r="9" spans="1:54" ht="15.5">
      <c r="A9" s="178" t="s">
        <v>66</v>
      </c>
      <c r="B9" s="179" t="s">
        <v>67</v>
      </c>
      <c r="C9" s="179"/>
      <c r="D9" s="179"/>
      <c r="E9" s="206"/>
      <c r="F9" s="214"/>
      <c r="G9" s="204"/>
      <c r="H9" s="204"/>
      <c r="I9" s="213"/>
      <c r="J9" s="301"/>
      <c r="K9" s="182"/>
      <c r="L9" s="182"/>
      <c r="M9" s="221"/>
      <c r="N9" s="214"/>
      <c r="O9" s="180"/>
      <c r="P9" s="180"/>
      <c r="Q9" s="222"/>
      <c r="R9" s="214"/>
      <c r="S9" s="180"/>
      <c r="T9" s="180"/>
      <c r="U9" s="222"/>
      <c r="V9" s="214"/>
      <c r="W9" s="180"/>
      <c r="X9" s="180"/>
      <c r="Y9" s="295"/>
      <c r="Z9" s="214"/>
      <c r="AA9" s="180"/>
      <c r="AB9" s="180"/>
      <c r="AC9" s="222"/>
      <c r="AD9" s="181"/>
      <c r="AE9" s="180"/>
      <c r="AF9" s="180"/>
      <c r="AG9" s="222"/>
      <c r="AH9" s="214"/>
      <c r="AI9" s="180"/>
      <c r="AJ9" s="180"/>
      <c r="AK9" s="222"/>
      <c r="AL9" s="214"/>
      <c r="AM9" s="180"/>
      <c r="AN9" s="180"/>
      <c r="AO9" s="222"/>
      <c r="AP9" s="214"/>
      <c r="AQ9" s="180"/>
      <c r="AR9" s="180"/>
      <c r="AS9" s="222"/>
      <c r="AT9" s="214"/>
      <c r="AU9" s="180"/>
      <c r="AV9" s="180"/>
      <c r="AW9" s="222"/>
      <c r="AX9" s="214"/>
      <c r="AY9" s="180"/>
      <c r="AZ9" s="180"/>
      <c r="BA9" s="222"/>
      <c r="BB9" s="269">
        <f t="shared" si="0"/>
        <v>0</v>
      </c>
    </row>
    <row r="10" spans="1:54" ht="15.5">
      <c r="A10" s="178" t="s">
        <v>68</v>
      </c>
      <c r="B10" s="179" t="s">
        <v>69</v>
      </c>
      <c r="C10" s="179"/>
      <c r="D10" s="179"/>
      <c r="E10" s="206"/>
      <c r="F10" s="214"/>
      <c r="G10" s="339"/>
      <c r="H10" s="204"/>
      <c r="I10" s="213"/>
      <c r="J10" s="301"/>
      <c r="K10" s="182"/>
      <c r="L10" s="182"/>
      <c r="M10" s="221"/>
      <c r="N10" s="214"/>
      <c r="O10" s="180"/>
      <c r="P10" s="180"/>
      <c r="Q10" s="222"/>
      <c r="R10" s="214"/>
      <c r="S10" s="180"/>
      <c r="T10" s="180"/>
      <c r="U10" s="222"/>
      <c r="V10" s="214"/>
      <c r="W10" s="180"/>
      <c r="X10" s="180"/>
      <c r="Y10" s="295"/>
      <c r="Z10" s="214"/>
      <c r="AA10" s="180"/>
      <c r="AB10" s="180"/>
      <c r="AC10" s="222"/>
      <c r="AD10" s="181"/>
      <c r="AE10" s="180"/>
      <c r="AF10" s="180"/>
      <c r="AG10" s="222"/>
      <c r="AH10" s="214"/>
      <c r="AI10" s="180"/>
      <c r="AJ10" s="180"/>
      <c r="AK10" s="222"/>
      <c r="AL10" s="214"/>
      <c r="AM10" s="180"/>
      <c r="AN10" s="180"/>
      <c r="AO10" s="222"/>
      <c r="AP10" s="214"/>
      <c r="AQ10" s="180"/>
      <c r="AR10" s="180"/>
      <c r="AS10" s="222"/>
      <c r="AT10" s="214"/>
      <c r="AU10" s="180"/>
      <c r="AV10" s="180"/>
      <c r="AW10" s="222"/>
      <c r="AX10" s="214"/>
      <c r="AY10" s="180"/>
      <c r="AZ10" s="180"/>
      <c r="BA10" s="222"/>
      <c r="BB10" s="269">
        <f t="shared" si="0"/>
        <v>0</v>
      </c>
    </row>
    <row r="11" spans="1:54" ht="15.5">
      <c r="A11" s="178" t="s">
        <v>70</v>
      </c>
      <c r="B11" s="179" t="s">
        <v>71</v>
      </c>
      <c r="C11" s="179"/>
      <c r="D11" s="179"/>
      <c r="E11" s="206"/>
      <c r="F11" s="214"/>
      <c r="G11" s="339"/>
      <c r="H11" s="204"/>
      <c r="I11" s="213"/>
      <c r="J11" s="301"/>
      <c r="K11" s="204"/>
      <c r="L11" s="182"/>
      <c r="M11" s="221"/>
      <c r="N11" s="214"/>
      <c r="O11" s="180"/>
      <c r="P11" s="180"/>
      <c r="Q11" s="222"/>
      <c r="R11" s="214"/>
      <c r="S11" s="180"/>
      <c r="T11" s="180"/>
      <c r="U11" s="222"/>
      <c r="V11" s="214"/>
      <c r="W11" s="180"/>
      <c r="X11" s="180"/>
      <c r="Y11" s="295"/>
      <c r="Z11" s="214"/>
      <c r="AA11" s="180"/>
      <c r="AB11" s="180"/>
      <c r="AC11" s="222"/>
      <c r="AD11" s="181"/>
      <c r="AE11" s="180"/>
      <c r="AF11" s="180"/>
      <c r="AG11" s="222"/>
      <c r="AH11" s="214"/>
      <c r="AI11" s="180"/>
      <c r="AJ11" s="180"/>
      <c r="AK11" s="222"/>
      <c r="AL11" s="214"/>
      <c r="AM11" s="180"/>
      <c r="AN11" s="180"/>
      <c r="AO11" s="222"/>
      <c r="AP11" s="214"/>
      <c r="AQ11" s="180"/>
      <c r="AR11" s="180"/>
      <c r="AS11" s="222"/>
      <c r="AT11" s="214"/>
      <c r="AU11" s="180"/>
      <c r="AV11" s="180"/>
      <c r="AW11" s="222"/>
      <c r="AX11" s="214"/>
      <c r="AY11" s="180"/>
      <c r="AZ11" s="180"/>
      <c r="BA11" s="222"/>
      <c r="BB11" s="269">
        <f t="shared" si="0"/>
        <v>0</v>
      </c>
    </row>
    <row r="12" spans="1:54" ht="15.5">
      <c r="A12" s="174">
        <v>1</v>
      </c>
      <c r="B12" s="183" t="s">
        <v>72</v>
      </c>
      <c r="C12" s="183"/>
      <c r="D12" s="183"/>
      <c r="E12" s="207"/>
      <c r="F12" s="214"/>
      <c r="G12" s="181"/>
      <c r="H12" s="181"/>
      <c r="I12" s="215"/>
      <c r="J12" s="214"/>
      <c r="K12" s="181"/>
      <c r="L12" s="181"/>
      <c r="M12" s="215"/>
      <c r="N12" s="214"/>
      <c r="O12" s="180"/>
      <c r="P12" s="180"/>
      <c r="Q12" s="222"/>
      <c r="R12" s="214"/>
      <c r="S12" s="180"/>
      <c r="T12" s="180"/>
      <c r="U12" s="222"/>
      <c r="V12" s="214"/>
      <c r="W12" s="180"/>
      <c r="X12" s="180"/>
      <c r="Y12" s="295"/>
      <c r="Z12" s="214"/>
      <c r="AA12" s="180"/>
      <c r="AB12" s="180"/>
      <c r="AC12" s="222"/>
      <c r="AD12" s="181"/>
      <c r="AE12" s="180"/>
      <c r="AF12" s="180"/>
      <c r="AG12" s="222"/>
      <c r="AH12" s="214"/>
      <c r="AI12" s="180"/>
      <c r="AJ12" s="180"/>
      <c r="AK12" s="222"/>
      <c r="AL12" s="214"/>
      <c r="AM12" s="180"/>
      <c r="AN12" s="180"/>
      <c r="AO12" s="222"/>
      <c r="AP12" s="214"/>
      <c r="AQ12" s="180"/>
      <c r="AR12" s="180"/>
      <c r="AS12" s="222"/>
      <c r="AT12" s="214"/>
      <c r="AU12" s="180"/>
      <c r="AV12" s="180"/>
      <c r="AW12" s="222"/>
      <c r="AX12" s="214"/>
      <c r="AY12" s="180"/>
      <c r="AZ12" s="180"/>
      <c r="BA12" s="222"/>
      <c r="BB12" s="269">
        <f t="shared" si="0"/>
        <v>0</v>
      </c>
    </row>
    <row r="13" spans="1:54" ht="15.5">
      <c r="A13" s="178" t="s">
        <v>19</v>
      </c>
      <c r="B13" s="179" t="s">
        <v>73</v>
      </c>
      <c r="C13" s="179"/>
      <c r="D13" s="179"/>
      <c r="E13" s="206"/>
      <c r="F13" s="214"/>
      <c r="G13" s="181"/>
      <c r="H13" s="181"/>
      <c r="I13" s="215"/>
      <c r="J13" s="214"/>
      <c r="K13" s="181"/>
      <c r="L13" s="181"/>
      <c r="M13" s="215"/>
      <c r="N13" s="212"/>
      <c r="O13" s="182"/>
      <c r="P13" s="182"/>
      <c r="Q13" s="222"/>
      <c r="R13" s="214"/>
      <c r="S13" s="180"/>
      <c r="T13" s="180"/>
      <c r="U13" s="222"/>
      <c r="V13" s="214"/>
      <c r="W13" s="180"/>
      <c r="X13" s="180"/>
      <c r="Y13" s="295"/>
      <c r="Z13" s="214"/>
      <c r="AA13" s="180"/>
      <c r="AB13" s="180"/>
      <c r="AC13" s="222"/>
      <c r="AD13" s="181"/>
      <c r="AE13" s="180"/>
      <c r="AF13" s="180"/>
      <c r="AG13" s="222"/>
      <c r="AH13" s="214"/>
      <c r="AI13" s="180"/>
      <c r="AJ13" s="180"/>
      <c r="AK13" s="222"/>
      <c r="AL13" s="214"/>
      <c r="AM13" s="180"/>
      <c r="AN13" s="180"/>
      <c r="AO13" s="222"/>
      <c r="AP13" s="214"/>
      <c r="AQ13" s="180"/>
      <c r="AR13" s="180"/>
      <c r="AS13" s="222"/>
      <c r="AT13" s="214"/>
      <c r="AU13" s="180"/>
      <c r="AV13" s="180"/>
      <c r="AW13" s="222"/>
      <c r="AX13" s="214"/>
      <c r="AY13" s="180"/>
      <c r="AZ13" s="180"/>
      <c r="BA13" s="222"/>
      <c r="BB13" s="269">
        <f t="shared" si="0"/>
        <v>0</v>
      </c>
    </row>
    <row r="14" spans="1:54" ht="15.5">
      <c r="A14" s="174">
        <v>2</v>
      </c>
      <c r="B14" s="183" t="s">
        <v>74</v>
      </c>
      <c r="C14" s="183"/>
      <c r="D14" s="183"/>
      <c r="E14" s="207"/>
      <c r="F14" s="214"/>
      <c r="G14" s="181"/>
      <c r="H14" s="181"/>
      <c r="I14" s="215"/>
      <c r="J14" s="214"/>
      <c r="K14" s="181"/>
      <c r="L14" s="181"/>
      <c r="M14" s="215"/>
      <c r="N14" s="214"/>
      <c r="O14" s="180"/>
      <c r="P14" s="180"/>
      <c r="Q14" s="222"/>
      <c r="R14" s="214"/>
      <c r="S14" s="180"/>
      <c r="T14" s="180"/>
      <c r="U14" s="222"/>
      <c r="V14" s="214"/>
      <c r="W14" s="180"/>
      <c r="X14" s="180"/>
      <c r="Y14" s="295"/>
      <c r="Z14" s="214"/>
      <c r="AA14" s="180"/>
      <c r="AB14" s="180"/>
      <c r="AC14" s="222"/>
      <c r="AD14" s="181"/>
      <c r="AE14" s="180"/>
      <c r="AF14" s="180"/>
      <c r="AG14" s="222"/>
      <c r="AH14" s="214"/>
      <c r="AI14" s="180"/>
      <c r="AJ14" s="180"/>
      <c r="AK14" s="222"/>
      <c r="AL14" s="214"/>
      <c r="AM14" s="180"/>
      <c r="AN14" s="180"/>
      <c r="AO14" s="222"/>
      <c r="AP14" s="214"/>
      <c r="AQ14" s="180"/>
      <c r="AR14" s="180"/>
      <c r="AS14" s="222"/>
      <c r="AT14" s="214"/>
      <c r="AU14" s="180"/>
      <c r="AV14" s="180"/>
      <c r="AW14" s="222"/>
      <c r="AX14" s="214"/>
      <c r="AY14" s="180"/>
      <c r="AZ14" s="180"/>
      <c r="BA14" s="222"/>
      <c r="BB14" s="269">
        <f t="shared" si="0"/>
        <v>0</v>
      </c>
    </row>
    <row r="15" spans="1:54" ht="29.15" customHeight="1">
      <c r="A15" s="184" t="s">
        <v>19</v>
      </c>
      <c r="B15" s="184" t="s">
        <v>20</v>
      </c>
      <c r="C15" s="293" t="s">
        <v>75</v>
      </c>
      <c r="D15" s="293">
        <v>799</v>
      </c>
      <c r="E15" s="264" t="e">
        <f>Presupuesto!J7*(1+$BD$46)</f>
        <v>#REF!</v>
      </c>
      <c r="F15" s="214"/>
      <c r="G15" s="181"/>
      <c r="H15" s="181"/>
      <c r="I15" s="215"/>
      <c r="J15" s="214"/>
      <c r="K15" s="181"/>
      <c r="L15" s="181"/>
      <c r="M15" s="215"/>
      <c r="N15" s="287" t="e">
        <f>E15/9</f>
        <v>#REF!</v>
      </c>
      <c r="O15" s="286" t="e">
        <f t="shared" ref="O15:V15" si="1">N15</f>
        <v>#REF!</v>
      </c>
      <c r="P15" s="186" t="e">
        <f t="shared" si="1"/>
        <v>#REF!</v>
      </c>
      <c r="Q15" s="186" t="e">
        <f t="shared" si="1"/>
        <v>#REF!</v>
      </c>
      <c r="R15" s="225" t="e">
        <f t="shared" si="1"/>
        <v>#REF!</v>
      </c>
      <c r="S15" s="186" t="e">
        <f t="shared" si="1"/>
        <v>#REF!</v>
      </c>
      <c r="T15" s="186" t="e">
        <f t="shared" si="1"/>
        <v>#REF!</v>
      </c>
      <c r="U15" s="226" t="e">
        <f t="shared" si="1"/>
        <v>#REF!</v>
      </c>
      <c r="V15" s="225" t="e">
        <f t="shared" si="1"/>
        <v>#REF!</v>
      </c>
      <c r="W15" s="180"/>
      <c r="X15" s="180"/>
      <c r="Y15" s="295"/>
      <c r="Z15" s="214"/>
      <c r="AA15" s="180"/>
      <c r="AB15" s="180"/>
      <c r="AC15" s="222"/>
      <c r="AD15" s="181"/>
      <c r="AE15" s="180"/>
      <c r="AF15" s="180"/>
      <c r="AG15" s="222"/>
      <c r="AH15" s="214"/>
      <c r="AI15" s="180"/>
      <c r="AJ15" s="180"/>
      <c r="AK15" s="222"/>
      <c r="AL15" s="214"/>
      <c r="AM15" s="180"/>
      <c r="AN15" s="180"/>
      <c r="AO15" s="222"/>
      <c r="AP15" s="214"/>
      <c r="AQ15" s="180"/>
      <c r="AR15" s="180"/>
      <c r="AS15" s="222"/>
      <c r="AT15" s="214"/>
      <c r="AU15" s="180"/>
      <c r="AV15" s="180"/>
      <c r="AW15" s="222"/>
      <c r="AX15" s="214"/>
      <c r="AY15" s="180"/>
      <c r="AZ15" s="180"/>
      <c r="BA15" s="222"/>
      <c r="BB15" s="269" t="e">
        <f t="shared" si="0"/>
        <v>#REF!</v>
      </c>
    </row>
    <row r="16" spans="1:54" ht="15.5">
      <c r="A16" s="174">
        <v>3</v>
      </c>
      <c r="B16" s="183" t="s">
        <v>76</v>
      </c>
      <c r="C16" s="183"/>
      <c r="D16" s="183"/>
      <c r="E16" s="183"/>
      <c r="F16" s="214"/>
      <c r="G16" s="181"/>
      <c r="H16" s="181"/>
      <c r="I16" s="215"/>
      <c r="J16" s="214"/>
      <c r="K16" s="181"/>
      <c r="L16" s="181"/>
      <c r="M16" s="215"/>
      <c r="N16" s="214"/>
      <c r="O16" s="180"/>
      <c r="P16" s="180"/>
      <c r="Q16" s="222"/>
      <c r="R16" s="214"/>
      <c r="S16" s="180"/>
      <c r="T16" s="180"/>
      <c r="U16" s="222"/>
      <c r="V16" s="214"/>
      <c r="W16" s="180"/>
      <c r="X16" s="180"/>
      <c r="Y16" s="295"/>
      <c r="Z16" s="214"/>
      <c r="AA16" s="180"/>
      <c r="AB16" s="180"/>
      <c r="AC16" s="222"/>
      <c r="AD16" s="181"/>
      <c r="AE16" s="180"/>
      <c r="AF16" s="180"/>
      <c r="AG16" s="222"/>
      <c r="AH16" s="214"/>
      <c r="AI16" s="180"/>
      <c r="AJ16" s="180"/>
      <c r="AK16" s="222"/>
      <c r="AL16" s="214"/>
      <c r="AM16" s="180"/>
      <c r="AN16" s="180"/>
      <c r="AO16" s="222"/>
      <c r="AP16" s="214"/>
      <c r="AQ16" s="180"/>
      <c r="AR16" s="180"/>
      <c r="AS16" s="222"/>
      <c r="AT16" s="214"/>
      <c r="AU16" s="180"/>
      <c r="AV16" s="180"/>
      <c r="AW16" s="222"/>
      <c r="AX16" s="214"/>
      <c r="AY16" s="180"/>
      <c r="AZ16" s="180"/>
      <c r="BA16" s="222"/>
      <c r="BB16" s="269">
        <f t="shared" si="0"/>
        <v>0</v>
      </c>
    </row>
    <row r="17" spans="1:54" ht="29.15" customHeight="1">
      <c r="A17" s="187" t="s">
        <v>32</v>
      </c>
      <c r="B17" s="188" t="s">
        <v>77</v>
      </c>
      <c r="C17" s="179"/>
      <c r="D17" s="179"/>
      <c r="E17" s="262" t="e">
        <f>(((Presupuesto!E11+Presupuesto!E12+Presupuesto!E13+Presupuesto!E14)/2)*799)*(1+$BD$46)</f>
        <v>#REF!</v>
      </c>
      <c r="F17" s="214"/>
      <c r="G17" s="181"/>
      <c r="H17" s="181"/>
      <c r="I17" s="215"/>
      <c r="J17" s="214"/>
      <c r="K17" s="181"/>
      <c r="L17" s="181"/>
      <c r="M17" s="215"/>
      <c r="N17" s="214"/>
      <c r="O17" s="180"/>
      <c r="P17" s="180"/>
      <c r="Q17" s="224" t="e">
        <f>E17</f>
        <v>#REF!</v>
      </c>
      <c r="R17" s="214"/>
      <c r="S17" s="180"/>
      <c r="T17" s="180"/>
      <c r="U17" s="222"/>
      <c r="V17" s="214"/>
      <c r="W17" s="180"/>
      <c r="X17" s="180"/>
      <c r="Y17" s="295"/>
      <c r="Z17" s="214"/>
      <c r="AA17" s="180"/>
      <c r="AB17" s="180"/>
      <c r="AC17" s="222"/>
      <c r="AD17" s="181"/>
      <c r="AE17" s="180"/>
      <c r="AF17" s="180"/>
      <c r="AG17" s="222"/>
      <c r="AH17" s="214"/>
      <c r="AI17" s="180"/>
      <c r="AJ17" s="180"/>
      <c r="AK17" s="222"/>
      <c r="AL17" s="214"/>
      <c r="AM17" s="180"/>
      <c r="AN17" s="180"/>
      <c r="AO17" s="222"/>
      <c r="AP17" s="214"/>
      <c r="AQ17" s="180"/>
      <c r="AR17" s="180"/>
      <c r="AS17" s="222"/>
      <c r="AT17" s="214"/>
      <c r="AU17" s="180"/>
      <c r="AV17" s="180"/>
      <c r="AW17" s="222"/>
      <c r="AX17" s="214"/>
      <c r="AY17" s="180"/>
      <c r="AZ17" s="180"/>
      <c r="BA17" s="222"/>
      <c r="BB17" s="269" t="e">
        <f t="shared" si="0"/>
        <v>#REF!</v>
      </c>
    </row>
    <row r="18" spans="1:54" ht="15.5">
      <c r="A18" s="187" t="s">
        <v>33</v>
      </c>
      <c r="B18" s="179" t="s">
        <v>78</v>
      </c>
      <c r="C18" s="179"/>
      <c r="D18" s="179"/>
      <c r="E18" s="179"/>
      <c r="F18" s="214"/>
      <c r="G18" s="181"/>
      <c r="H18" s="181"/>
      <c r="I18" s="215"/>
      <c r="J18" s="214"/>
      <c r="K18" s="181"/>
      <c r="L18" s="181"/>
      <c r="M18" s="215"/>
      <c r="N18" s="214"/>
      <c r="O18" s="180"/>
      <c r="P18" s="180"/>
      <c r="Q18" s="222"/>
      <c r="R18" s="301"/>
      <c r="S18" s="302"/>
      <c r="T18" s="302"/>
      <c r="U18" s="303"/>
      <c r="V18" s="214"/>
      <c r="W18" s="180"/>
      <c r="X18" s="180"/>
      <c r="Y18" s="318"/>
      <c r="Z18" s="305"/>
      <c r="AA18" s="306"/>
      <c r="AB18" s="306"/>
      <c r="AC18" s="222"/>
      <c r="AD18" s="181"/>
      <c r="AE18" s="180"/>
      <c r="AF18" s="180"/>
      <c r="AG18" s="222"/>
      <c r="AH18" s="214"/>
      <c r="AI18" s="180"/>
      <c r="AJ18" s="180"/>
      <c r="AK18" s="222"/>
      <c r="AL18" s="214"/>
      <c r="AM18" s="180"/>
      <c r="AN18" s="180"/>
      <c r="AO18" s="222"/>
      <c r="AP18" s="214"/>
      <c r="AQ18" s="180"/>
      <c r="AR18" s="180"/>
      <c r="AS18" s="222"/>
      <c r="AT18" s="214"/>
      <c r="AU18" s="180"/>
      <c r="AV18" s="180"/>
      <c r="AW18" s="222"/>
      <c r="AX18" s="214"/>
      <c r="AY18" s="180"/>
      <c r="AZ18" s="180"/>
      <c r="BA18" s="222"/>
      <c r="BB18" s="269">
        <f t="shared" si="0"/>
        <v>0</v>
      </c>
    </row>
    <row r="19" spans="1:54" ht="15.5">
      <c r="A19" s="187" t="s">
        <v>79</v>
      </c>
      <c r="B19" s="179" t="s">
        <v>80</v>
      </c>
      <c r="C19" s="179"/>
      <c r="D19" s="179"/>
      <c r="E19" s="179"/>
      <c r="F19" s="214"/>
      <c r="G19" s="181"/>
      <c r="H19" s="181"/>
      <c r="I19" s="215"/>
      <c r="J19" s="214"/>
      <c r="K19" s="181"/>
      <c r="L19" s="181"/>
      <c r="M19" s="215"/>
      <c r="N19" s="214"/>
      <c r="O19" s="180"/>
      <c r="P19" s="180"/>
      <c r="Q19" s="222"/>
      <c r="R19" s="214"/>
      <c r="S19" s="180"/>
      <c r="T19" s="180"/>
      <c r="U19" s="222"/>
      <c r="V19" s="301"/>
      <c r="W19" s="302"/>
      <c r="X19" s="302"/>
      <c r="Y19" s="319"/>
      <c r="Z19" s="214"/>
      <c r="AA19" s="180"/>
      <c r="AB19" s="180"/>
      <c r="AC19" s="304"/>
      <c r="AD19" s="324"/>
      <c r="AE19" s="306"/>
      <c r="AF19" s="306"/>
      <c r="AG19" s="222"/>
      <c r="AH19" s="214"/>
      <c r="AI19" s="180"/>
      <c r="AJ19" s="180"/>
      <c r="AK19" s="222"/>
      <c r="AL19" s="214"/>
      <c r="AM19" s="180"/>
      <c r="AN19" s="180"/>
      <c r="AO19" s="222"/>
      <c r="AP19" s="214"/>
      <c r="AQ19" s="180"/>
      <c r="AR19" s="180"/>
      <c r="AS19" s="222"/>
      <c r="AT19" s="214"/>
      <c r="AU19" s="180"/>
      <c r="AV19" s="180"/>
      <c r="AW19" s="222"/>
      <c r="AX19" s="214"/>
      <c r="AY19" s="180"/>
      <c r="AZ19" s="180"/>
      <c r="BA19" s="222"/>
      <c r="BB19" s="269">
        <f t="shared" si="0"/>
        <v>0</v>
      </c>
    </row>
    <row r="20" spans="1:54" ht="15.5">
      <c r="A20" s="174">
        <v>4</v>
      </c>
      <c r="B20" s="183" t="s">
        <v>81</v>
      </c>
      <c r="C20" s="183"/>
      <c r="D20" s="183"/>
      <c r="E20" s="183"/>
      <c r="F20" s="214"/>
      <c r="G20" s="181"/>
      <c r="H20" s="181"/>
      <c r="I20" s="215"/>
      <c r="J20" s="214"/>
      <c r="K20" s="181"/>
      <c r="L20" s="181"/>
      <c r="M20" s="215"/>
      <c r="N20" s="214"/>
      <c r="O20" s="180"/>
      <c r="P20" s="180"/>
      <c r="Q20" s="222"/>
      <c r="R20" s="214"/>
      <c r="S20" s="180"/>
      <c r="T20" s="180"/>
      <c r="U20" s="222"/>
      <c r="V20" s="214"/>
      <c r="W20" s="180"/>
      <c r="X20" s="180"/>
      <c r="Y20" s="295"/>
      <c r="Z20" s="214"/>
      <c r="AA20" s="180"/>
      <c r="AB20" s="180"/>
      <c r="AC20" s="222"/>
      <c r="AD20" s="181"/>
      <c r="AE20" s="180"/>
      <c r="AF20" s="180"/>
      <c r="AG20" s="222"/>
      <c r="AH20" s="214"/>
      <c r="AI20" s="180"/>
      <c r="AJ20" s="180"/>
      <c r="AK20" s="222"/>
      <c r="AL20" s="214"/>
      <c r="AM20" s="180"/>
      <c r="AN20" s="180"/>
      <c r="AO20" s="222"/>
      <c r="AP20" s="214"/>
      <c r="AQ20" s="180"/>
      <c r="AR20" s="180"/>
      <c r="AS20" s="222"/>
      <c r="AT20" s="214"/>
      <c r="AU20" s="180"/>
      <c r="AV20" s="180"/>
      <c r="AW20" s="222"/>
      <c r="AX20" s="214"/>
      <c r="AY20" s="180"/>
      <c r="AZ20" s="180"/>
      <c r="BA20" s="222"/>
      <c r="BB20" s="269">
        <f t="shared" si="0"/>
        <v>0</v>
      </c>
    </row>
    <row r="21" spans="1:54" ht="24" customHeight="1">
      <c r="A21" s="189" t="s">
        <v>82</v>
      </c>
      <c r="B21" s="190" t="str">
        <f>'[1]1.2 '!B4:F4</f>
        <v xml:space="preserve">Suministro, transporte y construccion de la cimentación </v>
      </c>
      <c r="C21" s="191"/>
      <c r="D21" s="191"/>
      <c r="E21" s="263" t="e">
        <f>Presupuesto!J8*(1+$BD$46)</f>
        <v>#REF!</v>
      </c>
      <c r="F21" s="214"/>
      <c r="G21" s="181"/>
      <c r="H21" s="181"/>
      <c r="I21" s="215"/>
      <c r="J21" s="214"/>
      <c r="K21" s="181"/>
      <c r="L21" s="181"/>
      <c r="M21" s="215"/>
      <c r="N21" s="214"/>
      <c r="O21" s="180"/>
      <c r="P21" s="180"/>
      <c r="Q21" s="222"/>
      <c r="R21" s="251" t="e">
        <f>E21/12</f>
        <v>#REF!</v>
      </c>
      <c r="S21" s="246" t="e">
        <f>R21</f>
        <v>#REF!</v>
      </c>
      <c r="T21" s="251" t="e">
        <f>S21</f>
        <v>#REF!</v>
      </c>
      <c r="U21" s="246" t="e">
        <f t="shared" ref="U21:V21" si="2">T21</f>
        <v>#REF!</v>
      </c>
      <c r="V21" s="246" t="e">
        <f t="shared" si="2"/>
        <v>#REF!</v>
      </c>
      <c r="W21" s="246" t="e">
        <f t="shared" ref="W21:X21" si="3">V21</f>
        <v>#REF!</v>
      </c>
      <c r="X21" s="246" t="e">
        <f t="shared" si="3"/>
        <v>#REF!</v>
      </c>
      <c r="Y21" s="320" t="e">
        <f t="shared" ref="Y21:Z21" si="4">X21</f>
        <v>#REF!</v>
      </c>
      <c r="Z21" s="251" t="e">
        <f t="shared" si="4"/>
        <v>#REF!</v>
      </c>
      <c r="AA21" s="246" t="e">
        <f t="shared" ref="AA21:AB21" si="5">Z21</f>
        <v>#REF!</v>
      </c>
      <c r="AB21" s="246" t="e">
        <f t="shared" si="5"/>
        <v>#REF!</v>
      </c>
      <c r="AC21" s="250" t="e">
        <f t="shared" ref="AC21" si="6">AB21</f>
        <v>#REF!</v>
      </c>
      <c r="AD21" s="325"/>
      <c r="AE21" s="310"/>
      <c r="AF21" s="310"/>
      <c r="AG21" s="310"/>
      <c r="AH21" s="309"/>
      <c r="AI21" s="180"/>
      <c r="AJ21" s="180"/>
      <c r="AK21" s="222"/>
      <c r="AL21" s="214"/>
      <c r="AM21" s="180"/>
      <c r="AN21" s="180"/>
      <c r="AO21" s="222"/>
      <c r="AP21" s="214"/>
      <c r="AQ21" s="180"/>
      <c r="AR21" s="180"/>
      <c r="AS21" s="222"/>
      <c r="AT21" s="214"/>
      <c r="AU21" s="180"/>
      <c r="AV21" s="180"/>
      <c r="AW21" s="222"/>
      <c r="AX21" s="214"/>
      <c r="AY21" s="180"/>
      <c r="AZ21" s="180"/>
      <c r="BA21" s="222"/>
      <c r="BB21" s="269" t="e">
        <f t="shared" si="0"/>
        <v>#REF!</v>
      </c>
    </row>
    <row r="22" spans="1:54" ht="31">
      <c r="A22" s="189" t="s">
        <v>83</v>
      </c>
      <c r="B22" s="190" t="str">
        <f>'[1]1.3 '!B4:F4</f>
        <v xml:space="preserve">Suministro, transporte e instalación de estructura para soportar juego de dos (2) módulos </v>
      </c>
      <c r="C22" s="191"/>
      <c r="D22" s="191"/>
      <c r="E22" s="263" t="e">
        <f>Presupuesto!J9*(1+$BD$46)</f>
        <v>#REF!</v>
      </c>
      <c r="F22" s="214"/>
      <c r="G22" s="181"/>
      <c r="H22" s="181"/>
      <c r="I22" s="215"/>
      <c r="J22" s="214"/>
      <c r="K22" s="181"/>
      <c r="L22" s="181"/>
      <c r="M22" s="215"/>
      <c r="N22" s="214"/>
      <c r="O22" s="180"/>
      <c r="P22" s="180"/>
      <c r="Q22" s="222"/>
      <c r="R22" s="214"/>
      <c r="S22" s="180"/>
      <c r="T22" s="180"/>
      <c r="U22" s="222"/>
      <c r="V22" s="251" t="e">
        <f>E22/12</f>
        <v>#REF!</v>
      </c>
      <c r="W22" s="246" t="e">
        <f>V22</f>
        <v>#REF!</v>
      </c>
      <c r="X22" s="246" t="e">
        <f>W22</f>
        <v>#REF!</v>
      </c>
      <c r="Y22" s="320" t="e">
        <f>X22</f>
        <v>#REF!</v>
      </c>
      <c r="Z22" s="251" t="e">
        <f t="shared" ref="Z22:AC22" si="7">Y22</f>
        <v>#REF!</v>
      </c>
      <c r="AA22" s="246" t="e">
        <f t="shared" si="7"/>
        <v>#REF!</v>
      </c>
      <c r="AB22" s="246" t="e">
        <f t="shared" si="7"/>
        <v>#REF!</v>
      </c>
      <c r="AC22" s="250" t="e">
        <f t="shared" si="7"/>
        <v>#REF!</v>
      </c>
      <c r="AD22" s="326" t="e">
        <f>AC22</f>
        <v>#REF!</v>
      </c>
      <c r="AE22" s="246" t="e">
        <f>AD22</f>
        <v>#REF!</v>
      </c>
      <c r="AF22" s="246" t="e">
        <f>AE22</f>
        <v>#REF!</v>
      </c>
      <c r="AG22" s="246" t="e">
        <f t="shared" ref="AG22" si="8">AF22</f>
        <v>#REF!</v>
      </c>
      <c r="AH22" s="314"/>
      <c r="AI22" s="316"/>
      <c r="AJ22" s="316"/>
      <c r="AK22" s="315"/>
      <c r="AL22" s="309"/>
      <c r="AM22" s="307"/>
      <c r="AN22" s="180"/>
      <c r="AO22" s="222"/>
      <c r="AP22" s="214"/>
      <c r="AQ22" s="180"/>
      <c r="AR22" s="180"/>
      <c r="AS22" s="222"/>
      <c r="AT22" s="214"/>
      <c r="AU22" s="180"/>
      <c r="AV22" s="180"/>
      <c r="AW22" s="222"/>
      <c r="AX22" s="214"/>
      <c r="AY22" s="180"/>
      <c r="AZ22" s="180"/>
      <c r="BA22" s="222"/>
      <c r="BB22" s="269" t="e">
        <f t="shared" si="0"/>
        <v>#REF!</v>
      </c>
    </row>
    <row r="23" spans="1:54" ht="26.15" customHeight="1">
      <c r="A23" s="189" t="s">
        <v>84</v>
      </c>
      <c r="B23" s="190" t="str">
        <f>'[1]1.4'!B4:F4</f>
        <v>Suministro, Transporte e instalacion de Gabinete y Protecciones</v>
      </c>
      <c r="C23" s="191"/>
      <c r="D23" s="191"/>
      <c r="E23" s="263" t="e">
        <f>Presupuesto!J10*(1+$BD$46)</f>
        <v>#REF!</v>
      </c>
      <c r="F23" s="214"/>
      <c r="G23" s="181"/>
      <c r="H23" s="181"/>
      <c r="I23" s="215"/>
      <c r="J23" s="214"/>
      <c r="K23" s="181"/>
      <c r="L23" s="181"/>
      <c r="M23" s="215"/>
      <c r="N23" s="214"/>
      <c r="O23" s="180"/>
      <c r="P23" s="180"/>
      <c r="Q23" s="222"/>
      <c r="R23" s="214"/>
      <c r="S23" s="180"/>
      <c r="T23" s="180"/>
      <c r="U23" s="222"/>
      <c r="V23" s="214"/>
      <c r="W23" s="180"/>
      <c r="X23" s="180"/>
      <c r="Y23" s="295"/>
      <c r="Z23" s="251" t="e">
        <f>E23/20</f>
        <v>#REF!</v>
      </c>
      <c r="AA23" s="246" t="e">
        <f>Z23</f>
        <v>#REF!</v>
      </c>
      <c r="AB23" s="246" t="e">
        <f t="shared" ref="AB23:AS23" si="9">AA23</f>
        <v>#REF!</v>
      </c>
      <c r="AC23" s="246" t="e">
        <f t="shared" si="9"/>
        <v>#REF!</v>
      </c>
      <c r="AD23" s="246" t="e">
        <f t="shared" si="9"/>
        <v>#REF!</v>
      </c>
      <c r="AE23" s="246" t="e">
        <f t="shared" si="9"/>
        <v>#REF!</v>
      </c>
      <c r="AF23" s="246" t="e">
        <f t="shared" si="9"/>
        <v>#REF!</v>
      </c>
      <c r="AG23" s="246" t="e">
        <f t="shared" si="9"/>
        <v>#REF!</v>
      </c>
      <c r="AH23" s="246" t="e">
        <f t="shared" si="9"/>
        <v>#REF!</v>
      </c>
      <c r="AI23" s="246" t="e">
        <f t="shared" si="9"/>
        <v>#REF!</v>
      </c>
      <c r="AJ23" s="246" t="e">
        <f t="shared" si="9"/>
        <v>#REF!</v>
      </c>
      <c r="AK23" s="246" t="e">
        <f t="shared" si="9"/>
        <v>#REF!</v>
      </c>
      <c r="AL23" s="246" t="e">
        <f t="shared" si="9"/>
        <v>#REF!</v>
      </c>
      <c r="AM23" s="246" t="e">
        <f t="shared" si="9"/>
        <v>#REF!</v>
      </c>
      <c r="AN23" s="246" t="e">
        <f t="shared" si="9"/>
        <v>#REF!</v>
      </c>
      <c r="AO23" s="246" t="e">
        <f t="shared" si="9"/>
        <v>#REF!</v>
      </c>
      <c r="AP23" s="246" t="e">
        <f t="shared" si="9"/>
        <v>#REF!</v>
      </c>
      <c r="AQ23" s="246" t="e">
        <f t="shared" si="9"/>
        <v>#REF!</v>
      </c>
      <c r="AR23" s="246" t="e">
        <f t="shared" si="9"/>
        <v>#REF!</v>
      </c>
      <c r="AS23" s="246" t="e">
        <f t="shared" si="9"/>
        <v>#REF!</v>
      </c>
      <c r="AT23" s="310"/>
      <c r="AU23" s="310"/>
      <c r="AV23" s="310"/>
      <c r="AW23" s="310"/>
      <c r="AX23" s="312"/>
      <c r="AY23" s="313"/>
      <c r="AZ23" s="313"/>
      <c r="BA23" s="311"/>
      <c r="BB23" s="269" t="e">
        <f t="shared" si="0"/>
        <v>#REF!</v>
      </c>
    </row>
    <row r="24" spans="1:54" ht="111" customHeight="1">
      <c r="A24" s="189" t="s">
        <v>85</v>
      </c>
      <c r="B24" s="190" t="str">
        <f>'[1]1.5 '!B4:F4</f>
        <v>Suministro e instalación de juego solares fotovoltaicos monocristalinos 1100 Wp (2 paneles de 550Wp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v>
      </c>
      <c r="C24" s="191"/>
      <c r="D24" s="191"/>
      <c r="E24" s="263" t="e">
        <f>((Presupuesto!H11+Presupuesto!G11+Presupuesto!F11+(Presupuesto!E11/2))*799)*(1+$BD$46)</f>
        <v>#REF!</v>
      </c>
      <c r="F24" s="214"/>
      <c r="G24" s="181"/>
      <c r="H24" s="181"/>
      <c r="I24" s="215"/>
      <c r="J24" s="214"/>
      <c r="K24" s="181"/>
      <c r="L24" s="181"/>
      <c r="M24" s="215"/>
      <c r="O24" s="180"/>
      <c r="P24" s="180"/>
      <c r="Q24" s="222"/>
      <c r="R24" s="214"/>
      <c r="S24" s="180"/>
      <c r="T24" s="180"/>
      <c r="U24" s="222"/>
      <c r="V24" s="214"/>
      <c r="W24" s="180"/>
      <c r="X24" s="180"/>
      <c r="Y24" s="295"/>
      <c r="Z24" s="251" t="e">
        <f>E24/20</f>
        <v>#REF!</v>
      </c>
      <c r="AA24" s="246" t="e">
        <f>Z24</f>
        <v>#REF!</v>
      </c>
      <c r="AB24" s="246" t="e">
        <f t="shared" ref="AB24:AS31" si="10">AA24</f>
        <v>#REF!</v>
      </c>
      <c r="AC24" s="246" t="e">
        <f t="shared" si="10"/>
        <v>#REF!</v>
      </c>
      <c r="AD24" s="246" t="e">
        <f t="shared" si="10"/>
        <v>#REF!</v>
      </c>
      <c r="AE24" s="246" t="e">
        <f t="shared" si="10"/>
        <v>#REF!</v>
      </c>
      <c r="AF24" s="246" t="e">
        <f t="shared" si="10"/>
        <v>#REF!</v>
      </c>
      <c r="AG24" s="246" t="e">
        <f t="shared" si="10"/>
        <v>#REF!</v>
      </c>
      <c r="AH24" s="246" t="e">
        <f t="shared" si="10"/>
        <v>#REF!</v>
      </c>
      <c r="AI24" s="246" t="e">
        <f t="shared" si="10"/>
        <v>#REF!</v>
      </c>
      <c r="AJ24" s="246" t="e">
        <f t="shared" si="10"/>
        <v>#REF!</v>
      </c>
      <c r="AK24" s="246" t="e">
        <f t="shared" si="10"/>
        <v>#REF!</v>
      </c>
      <c r="AL24" s="246" t="e">
        <f t="shared" si="10"/>
        <v>#REF!</v>
      </c>
      <c r="AM24" s="246" t="e">
        <f t="shared" si="10"/>
        <v>#REF!</v>
      </c>
      <c r="AN24" s="246" t="e">
        <f t="shared" si="10"/>
        <v>#REF!</v>
      </c>
      <c r="AO24" s="246" t="e">
        <f t="shared" si="10"/>
        <v>#REF!</v>
      </c>
      <c r="AP24" s="246" t="e">
        <f t="shared" si="10"/>
        <v>#REF!</v>
      </c>
      <c r="AQ24" s="246" t="e">
        <f t="shared" si="10"/>
        <v>#REF!</v>
      </c>
      <c r="AR24" s="246" t="e">
        <f t="shared" si="10"/>
        <v>#REF!</v>
      </c>
      <c r="AS24" s="246" t="e">
        <f t="shared" si="10"/>
        <v>#REF!</v>
      </c>
      <c r="AT24" s="312"/>
      <c r="AU24" s="313"/>
      <c r="AV24" s="313"/>
      <c r="AW24" s="311"/>
      <c r="AX24" s="312"/>
      <c r="AY24" s="313"/>
      <c r="AZ24" s="313"/>
      <c r="BA24" s="311"/>
      <c r="BB24" s="269" t="e">
        <f t="shared" si="0"/>
        <v>#REF!</v>
      </c>
    </row>
    <row r="25" spans="1:54" ht="31">
      <c r="A25" s="189" t="s">
        <v>86</v>
      </c>
      <c r="B25" s="190" t="str">
        <f>'[1]1.6 '!B4:F4</f>
        <v>Suministro, transporte e instalación de batería cicloprofundo (Solares) LifePo4 de 200 Ah - 24 VDC cada una</v>
      </c>
      <c r="C25" s="191"/>
      <c r="D25" s="191"/>
      <c r="E25" s="263" t="e">
        <f>((Presupuesto!H12+Presupuesto!G12+Presupuesto!F12+(Presupuesto!E12/2))*799)*(1+$BD$46)</f>
        <v>#REF!</v>
      </c>
      <c r="F25" s="214"/>
      <c r="G25" s="181"/>
      <c r="H25" s="181"/>
      <c r="I25" s="215"/>
      <c r="J25" s="214"/>
      <c r="K25" s="181"/>
      <c r="L25" s="181"/>
      <c r="M25" s="215"/>
      <c r="O25" s="180"/>
      <c r="P25" s="180"/>
      <c r="Q25" s="222"/>
      <c r="R25" s="214"/>
      <c r="S25" s="180"/>
      <c r="T25" s="180"/>
      <c r="U25" s="222"/>
      <c r="V25" s="214"/>
      <c r="W25" s="180"/>
      <c r="X25" s="180"/>
      <c r="Y25" s="295"/>
      <c r="Z25" s="251" t="e">
        <f>E25/20</f>
        <v>#REF!</v>
      </c>
      <c r="AA25" s="246" t="e">
        <f t="shared" ref="AA25:AP31" si="11">Z25</f>
        <v>#REF!</v>
      </c>
      <c r="AB25" s="246" t="e">
        <f t="shared" si="11"/>
        <v>#REF!</v>
      </c>
      <c r="AC25" s="246" t="e">
        <f t="shared" si="11"/>
        <v>#REF!</v>
      </c>
      <c r="AD25" s="246" t="e">
        <f t="shared" si="11"/>
        <v>#REF!</v>
      </c>
      <c r="AE25" s="246" t="e">
        <f t="shared" si="11"/>
        <v>#REF!</v>
      </c>
      <c r="AF25" s="246" t="e">
        <f t="shared" si="11"/>
        <v>#REF!</v>
      </c>
      <c r="AG25" s="246" t="e">
        <f t="shared" si="11"/>
        <v>#REF!</v>
      </c>
      <c r="AH25" s="246" t="e">
        <f t="shared" si="11"/>
        <v>#REF!</v>
      </c>
      <c r="AI25" s="246" t="e">
        <f t="shared" si="11"/>
        <v>#REF!</v>
      </c>
      <c r="AJ25" s="246" t="e">
        <f t="shared" si="11"/>
        <v>#REF!</v>
      </c>
      <c r="AK25" s="246" t="e">
        <f t="shared" si="11"/>
        <v>#REF!</v>
      </c>
      <c r="AL25" s="246" t="e">
        <f t="shared" si="11"/>
        <v>#REF!</v>
      </c>
      <c r="AM25" s="246" t="e">
        <f t="shared" si="11"/>
        <v>#REF!</v>
      </c>
      <c r="AN25" s="246" t="e">
        <f t="shared" si="11"/>
        <v>#REF!</v>
      </c>
      <c r="AO25" s="246" t="e">
        <f t="shared" si="11"/>
        <v>#REF!</v>
      </c>
      <c r="AP25" s="246" t="e">
        <f t="shared" si="11"/>
        <v>#REF!</v>
      </c>
      <c r="AQ25" s="246" t="e">
        <f t="shared" si="10"/>
        <v>#REF!</v>
      </c>
      <c r="AR25" s="246" t="e">
        <f t="shared" si="10"/>
        <v>#REF!</v>
      </c>
      <c r="AS25" s="246" t="e">
        <f t="shared" si="10"/>
        <v>#REF!</v>
      </c>
      <c r="AT25" s="312"/>
      <c r="AU25" s="313"/>
      <c r="AV25" s="313"/>
      <c r="AW25" s="311"/>
      <c r="AX25" s="312"/>
      <c r="AY25" s="313"/>
      <c r="AZ25" s="313"/>
      <c r="BA25" s="311"/>
      <c r="BB25" s="269" t="e">
        <f t="shared" si="0"/>
        <v>#REF!</v>
      </c>
    </row>
    <row r="26" spans="1:54" ht="70" customHeight="1">
      <c r="A26" s="189" t="s">
        <v>87</v>
      </c>
      <c r="B26" s="190" t="str">
        <f>'[1]1.7 '!B4:F4</f>
        <v xml:space="preserve">Suministro, transporte e instalación de regulador (controlador) Solar tecnología MPPT de 24 VDC, 50A  con display LCD, indicación led de bajo voltaje, eficiencia minima de 96%, protección contra cortocircuito y bajo voltaje, IP20 o superior, apto para cargar batería tipo LiFePO4 </v>
      </c>
      <c r="C26" s="191"/>
      <c r="D26" s="191"/>
      <c r="E26" s="263" t="e">
        <f>((Presupuesto!H13+Presupuesto!G13+Presupuesto!F13+(Presupuesto!E13/2))*799)*(1+$BD$46)</f>
        <v>#REF!</v>
      </c>
      <c r="F26" s="214"/>
      <c r="G26" s="181"/>
      <c r="H26" s="181"/>
      <c r="I26" s="215"/>
      <c r="J26" s="214"/>
      <c r="K26" s="181"/>
      <c r="L26" s="181"/>
      <c r="M26" s="215"/>
      <c r="O26" s="180"/>
      <c r="P26" s="180"/>
      <c r="Q26" s="222"/>
      <c r="R26" s="214"/>
      <c r="S26" s="180"/>
      <c r="T26" s="180"/>
      <c r="U26" s="222"/>
      <c r="V26" s="214"/>
      <c r="W26" s="180"/>
      <c r="X26" s="180"/>
      <c r="Y26" s="295"/>
      <c r="Z26" s="251" t="e">
        <f>E26/20</f>
        <v>#REF!</v>
      </c>
      <c r="AA26" s="246" t="e">
        <f t="shared" si="11"/>
        <v>#REF!</v>
      </c>
      <c r="AB26" s="246" t="e">
        <f t="shared" si="11"/>
        <v>#REF!</v>
      </c>
      <c r="AC26" s="246" t="e">
        <f t="shared" si="11"/>
        <v>#REF!</v>
      </c>
      <c r="AD26" s="246" t="e">
        <f t="shared" si="11"/>
        <v>#REF!</v>
      </c>
      <c r="AE26" s="246" t="e">
        <f t="shared" si="11"/>
        <v>#REF!</v>
      </c>
      <c r="AF26" s="246" t="e">
        <f t="shared" si="11"/>
        <v>#REF!</v>
      </c>
      <c r="AG26" s="246" t="e">
        <f t="shared" si="11"/>
        <v>#REF!</v>
      </c>
      <c r="AH26" s="246" t="e">
        <f t="shared" si="11"/>
        <v>#REF!</v>
      </c>
      <c r="AI26" s="246" t="e">
        <f t="shared" si="11"/>
        <v>#REF!</v>
      </c>
      <c r="AJ26" s="246" t="e">
        <f t="shared" si="11"/>
        <v>#REF!</v>
      </c>
      <c r="AK26" s="246" t="e">
        <f t="shared" si="11"/>
        <v>#REF!</v>
      </c>
      <c r="AL26" s="246" t="e">
        <f t="shared" si="11"/>
        <v>#REF!</v>
      </c>
      <c r="AM26" s="246" t="e">
        <f t="shared" si="11"/>
        <v>#REF!</v>
      </c>
      <c r="AN26" s="246" t="e">
        <f t="shared" si="11"/>
        <v>#REF!</v>
      </c>
      <c r="AO26" s="246" t="e">
        <f t="shared" si="11"/>
        <v>#REF!</v>
      </c>
      <c r="AP26" s="246" t="e">
        <f t="shared" si="11"/>
        <v>#REF!</v>
      </c>
      <c r="AQ26" s="246" t="e">
        <f t="shared" si="10"/>
        <v>#REF!</v>
      </c>
      <c r="AR26" s="246" t="e">
        <f t="shared" si="10"/>
        <v>#REF!</v>
      </c>
      <c r="AS26" s="246" t="e">
        <f t="shared" si="10"/>
        <v>#REF!</v>
      </c>
      <c r="AT26" s="312"/>
      <c r="AU26" s="313"/>
      <c r="AV26" s="313"/>
      <c r="AW26" s="311"/>
      <c r="AX26" s="312"/>
      <c r="AY26" s="313"/>
      <c r="AZ26" s="313"/>
      <c r="BA26" s="311"/>
      <c r="BB26" s="269" t="e">
        <f t="shared" si="0"/>
        <v>#REF!</v>
      </c>
    </row>
    <row r="27" spans="1:54" ht="31">
      <c r="A27" s="189" t="s">
        <v>88</v>
      </c>
      <c r="B27" s="190" t="str">
        <f>'[1]1.8'!B4:F4</f>
        <v>Suministro, transporte e instalación de inversor de 2000 W, 24 VDC - 120 VAC, 60 Hz, onda senoidal pura</v>
      </c>
      <c r="C27" s="191"/>
      <c r="D27" s="191"/>
      <c r="E27" s="263" t="e">
        <f>((Presupuesto!H14+Presupuesto!G14+Presupuesto!F14+(Presupuesto!E14/2))*799)*(1+$BD$46)</f>
        <v>#REF!</v>
      </c>
      <c r="F27" s="214"/>
      <c r="G27" s="181"/>
      <c r="H27" s="181"/>
      <c r="I27" s="215"/>
      <c r="J27" s="214"/>
      <c r="K27" s="181"/>
      <c r="L27" s="181"/>
      <c r="M27" s="215"/>
      <c r="O27" s="180"/>
      <c r="P27" s="180"/>
      <c r="Q27" s="222"/>
      <c r="R27" s="214"/>
      <c r="S27" s="180"/>
      <c r="T27" s="180"/>
      <c r="U27" s="222"/>
      <c r="V27" s="214"/>
      <c r="W27" s="180"/>
      <c r="X27" s="180"/>
      <c r="Y27" s="295"/>
      <c r="Z27" s="251" t="e">
        <f>E27/20</f>
        <v>#REF!</v>
      </c>
      <c r="AA27" s="246" t="e">
        <f t="shared" si="11"/>
        <v>#REF!</v>
      </c>
      <c r="AB27" s="246" t="e">
        <f t="shared" si="11"/>
        <v>#REF!</v>
      </c>
      <c r="AC27" s="246" t="e">
        <f t="shared" si="11"/>
        <v>#REF!</v>
      </c>
      <c r="AD27" s="246" t="e">
        <f t="shared" si="11"/>
        <v>#REF!</v>
      </c>
      <c r="AE27" s="246" t="e">
        <f t="shared" si="11"/>
        <v>#REF!</v>
      </c>
      <c r="AF27" s="246" t="e">
        <f t="shared" si="11"/>
        <v>#REF!</v>
      </c>
      <c r="AG27" s="246" t="e">
        <f t="shared" si="11"/>
        <v>#REF!</v>
      </c>
      <c r="AH27" s="246" t="e">
        <f t="shared" si="11"/>
        <v>#REF!</v>
      </c>
      <c r="AI27" s="246" t="e">
        <f t="shared" si="11"/>
        <v>#REF!</v>
      </c>
      <c r="AJ27" s="246" t="e">
        <f t="shared" si="11"/>
        <v>#REF!</v>
      </c>
      <c r="AK27" s="246" t="e">
        <f t="shared" si="11"/>
        <v>#REF!</v>
      </c>
      <c r="AL27" s="246" t="e">
        <f t="shared" si="11"/>
        <v>#REF!</v>
      </c>
      <c r="AM27" s="246" t="e">
        <f t="shared" si="11"/>
        <v>#REF!</v>
      </c>
      <c r="AN27" s="246" t="e">
        <f t="shared" si="11"/>
        <v>#REF!</v>
      </c>
      <c r="AO27" s="246" t="e">
        <f t="shared" si="11"/>
        <v>#REF!</v>
      </c>
      <c r="AP27" s="246" t="e">
        <f t="shared" si="11"/>
        <v>#REF!</v>
      </c>
      <c r="AQ27" s="246" t="e">
        <f t="shared" si="10"/>
        <v>#REF!</v>
      </c>
      <c r="AR27" s="246" t="e">
        <f t="shared" si="10"/>
        <v>#REF!</v>
      </c>
      <c r="AS27" s="246" t="e">
        <f t="shared" si="10"/>
        <v>#REF!</v>
      </c>
      <c r="AT27" s="312"/>
      <c r="AU27" s="313"/>
      <c r="AV27" s="313"/>
      <c r="AW27" s="311"/>
      <c r="AX27" s="312"/>
      <c r="AY27" s="313"/>
      <c r="AZ27" s="313"/>
      <c r="BA27" s="311"/>
      <c r="BB27" s="269" t="e">
        <f t="shared" si="0"/>
        <v>#REF!</v>
      </c>
    </row>
    <row r="28" spans="1:54" ht="29.15" customHeight="1">
      <c r="A28" s="189" t="s">
        <v>89</v>
      </c>
      <c r="B28" s="190" t="str">
        <f>'[1]1.9 '!B4:F4</f>
        <v>Suministro, transporte e instalación de materiales eléctricos de acometida</v>
      </c>
      <c r="C28" s="191"/>
      <c r="D28" s="191"/>
      <c r="E28" s="263" t="e">
        <f>Presupuesto!J15*(1+$BD$46)</f>
        <v>#REF!</v>
      </c>
      <c r="F28" s="214"/>
      <c r="G28" s="181"/>
      <c r="H28" s="181"/>
      <c r="I28" s="215"/>
      <c r="J28" s="214"/>
      <c r="K28" s="181"/>
      <c r="L28" s="181"/>
      <c r="M28" s="215"/>
      <c r="N28" s="214"/>
      <c r="O28" s="180"/>
      <c r="P28" s="180"/>
      <c r="Q28" s="222"/>
      <c r="R28" s="251" t="e">
        <f>E28/12</f>
        <v>#REF!</v>
      </c>
      <c r="S28" s="246" t="e">
        <f>R28</f>
        <v>#REF!</v>
      </c>
      <c r="T28" s="246" t="e">
        <f t="shared" ref="T28:AC28" si="12">S28</f>
        <v>#REF!</v>
      </c>
      <c r="U28" s="246" t="e">
        <f t="shared" si="12"/>
        <v>#REF!</v>
      </c>
      <c r="V28" s="246" t="e">
        <f t="shared" si="12"/>
        <v>#REF!</v>
      </c>
      <c r="W28" s="246" t="e">
        <f t="shared" si="12"/>
        <v>#REF!</v>
      </c>
      <c r="X28" s="246" t="e">
        <f t="shared" si="12"/>
        <v>#REF!</v>
      </c>
      <c r="Y28" s="246" t="e">
        <f t="shared" si="12"/>
        <v>#REF!</v>
      </c>
      <c r="Z28" s="246" t="e">
        <f>Y28</f>
        <v>#REF!</v>
      </c>
      <c r="AA28" s="246" t="e">
        <f t="shared" si="12"/>
        <v>#REF!</v>
      </c>
      <c r="AB28" s="246" t="e">
        <f t="shared" si="12"/>
        <v>#REF!</v>
      </c>
      <c r="AC28" s="246" t="e">
        <f t="shared" si="12"/>
        <v>#REF!</v>
      </c>
      <c r="AD28" s="310"/>
      <c r="AE28" s="310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214"/>
      <c r="AU28" s="180"/>
      <c r="AV28" s="180"/>
      <c r="AW28" s="222"/>
      <c r="AX28" s="214"/>
      <c r="AY28" s="180"/>
      <c r="AZ28" s="180"/>
      <c r="BA28" s="222"/>
      <c r="BB28" s="269" t="e">
        <f t="shared" si="0"/>
        <v>#REF!</v>
      </c>
    </row>
    <row r="29" spans="1:54" ht="25" customHeight="1">
      <c r="A29" s="189" t="s">
        <v>90</v>
      </c>
      <c r="B29" s="190" t="str">
        <f>'[1]2.1'!B4:F4</f>
        <v>Suministro, transporte e instalación de puesta a tierra</v>
      </c>
      <c r="C29" s="193"/>
      <c r="D29" s="193"/>
      <c r="E29" s="263" t="e">
        <f>Presupuesto!J17*(1+$BD$46)</f>
        <v>#REF!</v>
      </c>
      <c r="F29" s="214"/>
      <c r="G29" s="181"/>
      <c r="H29" s="181"/>
      <c r="I29" s="215"/>
      <c r="J29" s="214"/>
      <c r="K29" s="181"/>
      <c r="L29" s="181"/>
      <c r="M29" s="215"/>
      <c r="N29" s="214"/>
      <c r="O29" s="180"/>
      <c r="P29" s="180"/>
      <c r="Q29" s="222"/>
      <c r="R29" s="214"/>
      <c r="S29" s="180"/>
      <c r="T29" s="180"/>
      <c r="U29" s="222"/>
      <c r="V29" s="214"/>
      <c r="W29" s="180"/>
      <c r="X29" s="245"/>
      <c r="Y29" s="321"/>
      <c r="Z29" s="251" t="e">
        <f>E29/20</f>
        <v>#REF!</v>
      </c>
      <c r="AA29" s="246" t="e">
        <f t="shared" si="11"/>
        <v>#REF!</v>
      </c>
      <c r="AB29" s="246" t="e">
        <f t="shared" si="11"/>
        <v>#REF!</v>
      </c>
      <c r="AC29" s="246" t="e">
        <f t="shared" si="11"/>
        <v>#REF!</v>
      </c>
      <c r="AD29" s="246" t="e">
        <f t="shared" si="11"/>
        <v>#REF!</v>
      </c>
      <c r="AE29" s="246" t="e">
        <f t="shared" si="11"/>
        <v>#REF!</v>
      </c>
      <c r="AF29" s="246" t="e">
        <f t="shared" si="11"/>
        <v>#REF!</v>
      </c>
      <c r="AG29" s="246" t="e">
        <f t="shared" si="11"/>
        <v>#REF!</v>
      </c>
      <c r="AH29" s="246" t="e">
        <f t="shared" si="11"/>
        <v>#REF!</v>
      </c>
      <c r="AI29" s="246" t="e">
        <f t="shared" si="11"/>
        <v>#REF!</v>
      </c>
      <c r="AJ29" s="246" t="e">
        <f t="shared" si="11"/>
        <v>#REF!</v>
      </c>
      <c r="AK29" s="246" t="e">
        <f t="shared" si="11"/>
        <v>#REF!</v>
      </c>
      <c r="AL29" s="246" t="e">
        <f t="shared" si="11"/>
        <v>#REF!</v>
      </c>
      <c r="AM29" s="246" t="e">
        <f t="shared" si="11"/>
        <v>#REF!</v>
      </c>
      <c r="AN29" s="246" t="e">
        <f t="shared" si="11"/>
        <v>#REF!</v>
      </c>
      <c r="AO29" s="246" t="e">
        <f t="shared" si="11"/>
        <v>#REF!</v>
      </c>
      <c r="AP29" s="246" t="e">
        <f t="shared" si="11"/>
        <v>#REF!</v>
      </c>
      <c r="AQ29" s="246" t="e">
        <f t="shared" si="10"/>
        <v>#REF!</v>
      </c>
      <c r="AR29" s="246" t="e">
        <f t="shared" si="10"/>
        <v>#REF!</v>
      </c>
      <c r="AS29" s="246" t="e">
        <f t="shared" si="10"/>
        <v>#REF!</v>
      </c>
      <c r="AT29" s="312"/>
      <c r="AU29" s="313"/>
      <c r="AV29" s="313"/>
      <c r="AW29" s="311"/>
      <c r="AX29" s="331"/>
      <c r="AY29" s="310"/>
      <c r="AZ29" s="310"/>
      <c r="BA29" s="332"/>
      <c r="BB29" s="269" t="e">
        <f t="shared" si="0"/>
        <v>#REF!</v>
      </c>
    </row>
    <row r="30" spans="1:54" ht="36" customHeight="1">
      <c r="A30" s="189" t="s">
        <v>91</v>
      </c>
      <c r="B30" s="190" t="str">
        <f>+'[1]3.1 '!B4:D4</f>
        <v>Suministro, transporte e instalación de instalaciones electricas internas</v>
      </c>
      <c r="C30" s="191"/>
      <c r="D30" s="191"/>
      <c r="E30" s="263" t="e">
        <f>Presupuesto!J19*(1+$BD$46)</f>
        <v>#REF!</v>
      </c>
      <c r="F30" s="214"/>
      <c r="G30" s="181"/>
      <c r="H30" s="181"/>
      <c r="I30" s="215"/>
      <c r="J30" s="214"/>
      <c r="K30" s="181"/>
      <c r="L30" s="181"/>
      <c r="M30" s="215"/>
      <c r="N30" s="214"/>
      <c r="O30" s="180"/>
      <c r="P30" s="180"/>
      <c r="Q30" s="222"/>
      <c r="R30" s="214"/>
      <c r="S30" s="180"/>
      <c r="T30" s="180"/>
      <c r="U30" s="222"/>
      <c r="V30" s="214"/>
      <c r="W30" s="180"/>
      <c r="X30" s="245"/>
      <c r="Y30" s="321"/>
      <c r="Z30" s="251" t="e">
        <f>E30/20</f>
        <v>#REF!</v>
      </c>
      <c r="AA30" s="246" t="e">
        <f t="shared" si="11"/>
        <v>#REF!</v>
      </c>
      <c r="AB30" s="246" t="e">
        <f t="shared" si="11"/>
        <v>#REF!</v>
      </c>
      <c r="AC30" s="246" t="e">
        <f t="shared" si="11"/>
        <v>#REF!</v>
      </c>
      <c r="AD30" s="246" t="e">
        <f t="shared" si="11"/>
        <v>#REF!</v>
      </c>
      <c r="AE30" s="246" t="e">
        <f t="shared" si="11"/>
        <v>#REF!</v>
      </c>
      <c r="AF30" s="246" t="e">
        <f t="shared" si="11"/>
        <v>#REF!</v>
      </c>
      <c r="AG30" s="246" t="e">
        <f t="shared" si="11"/>
        <v>#REF!</v>
      </c>
      <c r="AH30" s="246" t="e">
        <f t="shared" si="11"/>
        <v>#REF!</v>
      </c>
      <c r="AI30" s="246" t="e">
        <f t="shared" si="11"/>
        <v>#REF!</v>
      </c>
      <c r="AJ30" s="246" t="e">
        <f t="shared" si="11"/>
        <v>#REF!</v>
      </c>
      <c r="AK30" s="246" t="e">
        <f t="shared" si="11"/>
        <v>#REF!</v>
      </c>
      <c r="AL30" s="246" t="e">
        <f t="shared" si="11"/>
        <v>#REF!</v>
      </c>
      <c r="AM30" s="246" t="e">
        <f t="shared" si="11"/>
        <v>#REF!</v>
      </c>
      <c r="AN30" s="246" t="e">
        <f t="shared" si="11"/>
        <v>#REF!</v>
      </c>
      <c r="AO30" s="246" t="e">
        <f t="shared" si="11"/>
        <v>#REF!</v>
      </c>
      <c r="AP30" s="246" t="e">
        <f t="shared" si="11"/>
        <v>#REF!</v>
      </c>
      <c r="AQ30" s="246" t="e">
        <f t="shared" si="10"/>
        <v>#REF!</v>
      </c>
      <c r="AR30" s="246" t="e">
        <f t="shared" si="10"/>
        <v>#REF!</v>
      </c>
      <c r="AS30" s="246" t="e">
        <f t="shared" si="10"/>
        <v>#REF!</v>
      </c>
      <c r="AT30" s="312"/>
      <c r="AU30" s="313"/>
      <c r="AV30" s="313"/>
      <c r="AW30" s="311"/>
      <c r="AX30" s="331"/>
      <c r="AY30" s="310"/>
      <c r="AZ30" s="180"/>
      <c r="BA30" s="222"/>
      <c r="BB30" s="269" t="e">
        <f t="shared" si="0"/>
        <v>#REF!</v>
      </c>
    </row>
    <row r="31" spans="1:54" ht="29.15" customHeight="1">
      <c r="A31" s="189" t="s">
        <v>92</v>
      </c>
      <c r="B31" s="190" t="str">
        <f>'[1]3.2 '!B4:F4</f>
        <v>Suministro, Transporte e instalacion de medidor Monosfasico prepago</v>
      </c>
      <c r="C31" s="191"/>
      <c r="D31" s="191"/>
      <c r="E31" s="263" t="e">
        <f>Presupuesto!J20*(1+$BD$46)</f>
        <v>#REF!</v>
      </c>
      <c r="F31" s="214"/>
      <c r="G31" s="181"/>
      <c r="H31" s="181"/>
      <c r="I31" s="215"/>
      <c r="J31" s="214"/>
      <c r="K31" s="181"/>
      <c r="L31" s="181"/>
      <c r="M31" s="215"/>
      <c r="N31" s="214"/>
      <c r="O31" s="180"/>
      <c r="P31" s="180"/>
      <c r="Q31" s="222"/>
      <c r="R31" s="214"/>
      <c r="S31" s="180"/>
      <c r="T31" s="180"/>
      <c r="U31" s="222"/>
      <c r="V31" s="214"/>
      <c r="W31" s="180"/>
      <c r="X31" s="180"/>
      <c r="Y31" s="295"/>
      <c r="Z31" s="251" t="e">
        <f>E31/20</f>
        <v>#REF!</v>
      </c>
      <c r="AA31" s="246" t="e">
        <f t="shared" si="11"/>
        <v>#REF!</v>
      </c>
      <c r="AB31" s="246" t="e">
        <f t="shared" si="11"/>
        <v>#REF!</v>
      </c>
      <c r="AC31" s="246" t="e">
        <f t="shared" si="11"/>
        <v>#REF!</v>
      </c>
      <c r="AD31" s="246" t="e">
        <f t="shared" si="11"/>
        <v>#REF!</v>
      </c>
      <c r="AE31" s="246" t="e">
        <f t="shared" si="11"/>
        <v>#REF!</v>
      </c>
      <c r="AF31" s="246" t="e">
        <f t="shared" si="11"/>
        <v>#REF!</v>
      </c>
      <c r="AG31" s="246" t="e">
        <f t="shared" si="11"/>
        <v>#REF!</v>
      </c>
      <c r="AH31" s="246" t="e">
        <f t="shared" si="11"/>
        <v>#REF!</v>
      </c>
      <c r="AI31" s="246" t="e">
        <f t="shared" si="11"/>
        <v>#REF!</v>
      </c>
      <c r="AJ31" s="246" t="e">
        <f t="shared" si="11"/>
        <v>#REF!</v>
      </c>
      <c r="AK31" s="246" t="e">
        <f t="shared" si="11"/>
        <v>#REF!</v>
      </c>
      <c r="AL31" s="246" t="e">
        <f t="shared" si="11"/>
        <v>#REF!</v>
      </c>
      <c r="AM31" s="246" t="e">
        <f t="shared" si="11"/>
        <v>#REF!</v>
      </c>
      <c r="AN31" s="246" t="e">
        <f t="shared" si="11"/>
        <v>#REF!</v>
      </c>
      <c r="AO31" s="246" t="e">
        <f t="shared" si="11"/>
        <v>#REF!</v>
      </c>
      <c r="AP31" s="246" t="e">
        <f t="shared" si="11"/>
        <v>#REF!</v>
      </c>
      <c r="AQ31" s="246" t="e">
        <f t="shared" si="10"/>
        <v>#REF!</v>
      </c>
      <c r="AR31" s="246" t="e">
        <f t="shared" si="10"/>
        <v>#REF!</v>
      </c>
      <c r="AS31" s="246" t="e">
        <f t="shared" si="10"/>
        <v>#REF!</v>
      </c>
      <c r="AT31" s="312"/>
      <c r="AU31" s="313"/>
      <c r="AV31" s="313"/>
      <c r="AW31" s="311"/>
      <c r="AX31" s="312"/>
      <c r="AY31" s="313"/>
      <c r="AZ31" s="313"/>
      <c r="BA31" s="311"/>
      <c r="BB31" s="269" t="e">
        <f t="shared" si="0"/>
        <v>#REF!</v>
      </c>
    </row>
    <row r="32" spans="1:54" ht="23.15" customHeight="1">
      <c r="A32" s="189" t="s">
        <v>93</v>
      </c>
      <c r="B32" s="190" t="s">
        <v>94</v>
      </c>
      <c r="C32" s="191"/>
      <c r="D32" s="191"/>
      <c r="E32" s="263" t="e">
        <f>Presupuesto!#REF!</f>
        <v>#REF!</v>
      </c>
      <c r="F32" s="214"/>
      <c r="G32" s="181"/>
      <c r="H32" s="181"/>
      <c r="I32" s="215"/>
      <c r="J32" s="214"/>
      <c r="K32" s="181"/>
      <c r="L32" s="181"/>
      <c r="M32" s="215"/>
      <c r="N32" s="225" t="e">
        <f>E32/40</f>
        <v>#REF!</v>
      </c>
      <c r="O32" s="186" t="e">
        <f>N32</f>
        <v>#REF!</v>
      </c>
      <c r="P32" s="186" t="e">
        <f t="shared" ref="P32:AR34" si="13">O32</f>
        <v>#REF!</v>
      </c>
      <c r="Q32" s="226" t="e">
        <f t="shared" si="13"/>
        <v>#REF!</v>
      </c>
      <c r="R32" s="225" t="e">
        <f t="shared" si="13"/>
        <v>#REF!</v>
      </c>
      <c r="S32" s="186" t="e">
        <f t="shared" si="13"/>
        <v>#REF!</v>
      </c>
      <c r="T32" s="186" t="e">
        <f t="shared" si="13"/>
        <v>#REF!</v>
      </c>
      <c r="U32" s="226" t="e">
        <f t="shared" si="13"/>
        <v>#REF!</v>
      </c>
      <c r="V32" s="227" t="e">
        <f t="shared" si="13"/>
        <v>#REF!</v>
      </c>
      <c r="W32" s="185" t="e">
        <f t="shared" si="13"/>
        <v>#REF!</v>
      </c>
      <c r="X32" s="185" t="e">
        <f t="shared" si="13"/>
        <v>#REF!</v>
      </c>
      <c r="Y32" s="322" t="e">
        <f t="shared" si="13"/>
        <v>#REF!</v>
      </c>
      <c r="Z32" s="227" t="e">
        <f t="shared" si="13"/>
        <v>#REF!</v>
      </c>
      <c r="AA32" s="185" t="e">
        <f t="shared" si="13"/>
        <v>#REF!</v>
      </c>
      <c r="AB32" s="185" t="e">
        <f t="shared" si="13"/>
        <v>#REF!</v>
      </c>
      <c r="AC32" s="224" t="e">
        <f t="shared" si="13"/>
        <v>#REF!</v>
      </c>
      <c r="AD32" s="327" t="e">
        <f t="shared" si="13"/>
        <v>#REF!</v>
      </c>
      <c r="AE32" s="192" t="e">
        <f t="shared" si="13"/>
        <v>#REF!</v>
      </c>
      <c r="AF32" s="192" t="e">
        <f t="shared" si="13"/>
        <v>#REF!</v>
      </c>
      <c r="AG32" s="228" t="e">
        <f t="shared" si="13"/>
        <v>#REF!</v>
      </c>
      <c r="AH32" s="229" t="e">
        <f t="shared" si="13"/>
        <v>#REF!</v>
      </c>
      <c r="AI32" s="192" t="e">
        <f t="shared" si="13"/>
        <v>#REF!</v>
      </c>
      <c r="AJ32" s="192" t="e">
        <f t="shared" si="13"/>
        <v>#REF!</v>
      </c>
      <c r="AK32" s="228" t="e">
        <f t="shared" si="13"/>
        <v>#REF!</v>
      </c>
      <c r="AL32" s="227" t="e">
        <f t="shared" si="13"/>
        <v>#REF!</v>
      </c>
      <c r="AM32" s="185" t="e">
        <f t="shared" si="13"/>
        <v>#REF!</v>
      </c>
      <c r="AN32" s="192" t="e">
        <f t="shared" si="13"/>
        <v>#REF!</v>
      </c>
      <c r="AO32" s="228" t="e">
        <f t="shared" si="13"/>
        <v>#REF!</v>
      </c>
      <c r="AP32" s="229" t="e">
        <f t="shared" si="13"/>
        <v>#REF!</v>
      </c>
      <c r="AQ32" s="192" t="e">
        <f t="shared" si="13"/>
        <v>#REF!</v>
      </c>
      <c r="AR32" s="192" t="e">
        <f t="shared" si="13"/>
        <v>#REF!</v>
      </c>
      <c r="AS32" s="228" t="e">
        <f t="shared" ref="AS32:AW34" si="14">AR32</f>
        <v>#REF!</v>
      </c>
      <c r="AT32" s="229" t="e">
        <f t="shared" si="14"/>
        <v>#REF!</v>
      </c>
      <c r="AU32" s="192" t="e">
        <f t="shared" si="14"/>
        <v>#REF!</v>
      </c>
      <c r="AV32" s="192" t="e">
        <f t="shared" si="14"/>
        <v>#REF!</v>
      </c>
      <c r="AW32" s="228" t="e">
        <f t="shared" si="14"/>
        <v>#REF!</v>
      </c>
      <c r="AX32" s="229" t="e">
        <f t="shared" ref="AX32" si="15">AW32</f>
        <v>#REF!</v>
      </c>
      <c r="AY32" s="192" t="e">
        <f t="shared" ref="AY32:BA32" si="16">AX32</f>
        <v>#REF!</v>
      </c>
      <c r="AZ32" s="192" t="e">
        <f t="shared" si="16"/>
        <v>#REF!</v>
      </c>
      <c r="BA32" s="228" t="e">
        <f t="shared" si="16"/>
        <v>#REF!</v>
      </c>
      <c r="BB32" s="269" t="e">
        <f t="shared" si="0"/>
        <v>#REF!</v>
      </c>
    </row>
    <row r="33" spans="1:64" ht="24" customHeight="1">
      <c r="A33" s="189" t="s">
        <v>95</v>
      </c>
      <c r="B33" s="190" t="s">
        <v>40</v>
      </c>
      <c r="C33" s="191"/>
      <c r="D33" s="191"/>
      <c r="E33" s="263">
        <f>Presupuesto!J29</f>
        <v>0</v>
      </c>
      <c r="F33" s="214"/>
      <c r="G33" s="181"/>
      <c r="H33" s="181"/>
      <c r="I33" s="215"/>
      <c r="J33" s="214"/>
      <c r="K33" s="181"/>
      <c r="L33" s="181"/>
      <c r="M33" s="215"/>
      <c r="N33" s="288">
        <f>E33/28</f>
        <v>0</v>
      </c>
      <c r="O33" s="289">
        <f>N33</f>
        <v>0</v>
      </c>
      <c r="P33" s="289">
        <f>O33</f>
        <v>0</v>
      </c>
      <c r="Q33" s="290">
        <f>P33</f>
        <v>0</v>
      </c>
      <c r="R33" s="290">
        <f t="shared" si="13"/>
        <v>0</v>
      </c>
      <c r="S33" s="290">
        <f t="shared" si="13"/>
        <v>0</v>
      </c>
      <c r="T33" s="290">
        <f t="shared" si="13"/>
        <v>0</v>
      </c>
      <c r="U33" s="290">
        <f t="shared" si="13"/>
        <v>0</v>
      </c>
      <c r="V33" s="214"/>
      <c r="W33" s="307"/>
      <c r="X33" s="307"/>
      <c r="Y33" s="333"/>
      <c r="Z33" s="309"/>
      <c r="AA33" s="180"/>
      <c r="AB33" s="180"/>
      <c r="AC33" s="222"/>
      <c r="AD33" s="326">
        <f>U33</f>
        <v>0</v>
      </c>
      <c r="AE33" s="302">
        <f t="shared" si="13"/>
        <v>0</v>
      </c>
      <c r="AF33" s="302">
        <f t="shared" si="13"/>
        <v>0</v>
      </c>
      <c r="AG33" s="303">
        <f t="shared" si="13"/>
        <v>0</v>
      </c>
      <c r="AH33" s="301">
        <f t="shared" si="13"/>
        <v>0</v>
      </c>
      <c r="AI33" s="302">
        <f t="shared" si="13"/>
        <v>0</v>
      </c>
      <c r="AJ33" s="302">
        <f t="shared" si="13"/>
        <v>0</v>
      </c>
      <c r="AK33" s="303">
        <f t="shared" si="13"/>
        <v>0</v>
      </c>
      <c r="AL33" s="334">
        <f t="shared" si="13"/>
        <v>0</v>
      </c>
      <c r="AM33" s="334">
        <f t="shared" si="13"/>
        <v>0</v>
      </c>
      <c r="AN33" s="334">
        <f t="shared" si="13"/>
        <v>0</v>
      </c>
      <c r="AO33" s="334">
        <f t="shared" si="13"/>
        <v>0</v>
      </c>
      <c r="AP33" s="335">
        <f t="shared" si="13"/>
        <v>0</v>
      </c>
      <c r="AQ33" s="336">
        <f t="shared" si="13"/>
        <v>0</v>
      </c>
      <c r="AR33" s="336">
        <f t="shared" si="13"/>
        <v>0</v>
      </c>
      <c r="AS33" s="337">
        <f t="shared" si="14"/>
        <v>0</v>
      </c>
      <c r="AT33" s="337">
        <f t="shared" ref="AT33" si="17">AS33</f>
        <v>0</v>
      </c>
      <c r="AU33" s="337">
        <f t="shared" ref="AU33" si="18">AT33</f>
        <v>0</v>
      </c>
      <c r="AV33" s="337">
        <f t="shared" ref="AV33" si="19">AU33</f>
        <v>0</v>
      </c>
      <c r="AW33" s="337">
        <f t="shared" ref="AW33" si="20">AV33</f>
        <v>0</v>
      </c>
      <c r="AX33" s="312"/>
      <c r="AY33" s="313"/>
      <c r="AZ33" s="313"/>
      <c r="BA33" s="311"/>
      <c r="BB33" s="269">
        <f t="shared" si="0"/>
        <v>0</v>
      </c>
      <c r="BD33" s="242">
        <v>85</v>
      </c>
    </row>
    <row r="34" spans="1:64" ht="21" customHeight="1">
      <c r="A34" s="189" t="s">
        <v>96</v>
      </c>
      <c r="B34" s="190" t="s">
        <v>97</v>
      </c>
      <c r="C34" s="191"/>
      <c r="D34" s="191"/>
      <c r="E34" s="263">
        <f>Presupuesto!J30</f>
        <v>0</v>
      </c>
      <c r="F34" s="214"/>
      <c r="G34" s="181"/>
      <c r="H34" s="181"/>
      <c r="I34" s="215"/>
      <c r="J34" s="214"/>
      <c r="K34" s="181"/>
      <c r="L34" s="181"/>
      <c r="M34" s="215"/>
      <c r="N34" s="214"/>
      <c r="O34" s="180"/>
      <c r="P34" s="180"/>
      <c r="Q34" s="308"/>
      <c r="R34" s="227">
        <f>E34/28</f>
        <v>0</v>
      </c>
      <c r="S34" s="185">
        <f>R34</f>
        <v>0</v>
      </c>
      <c r="T34" s="185">
        <f t="shared" si="13"/>
        <v>0</v>
      </c>
      <c r="U34" s="185">
        <f t="shared" si="13"/>
        <v>0</v>
      </c>
      <c r="V34" s="185">
        <f t="shared" ref="V34:AD34" si="21">U34</f>
        <v>0</v>
      </c>
      <c r="W34" s="185">
        <f t="shared" si="21"/>
        <v>0</v>
      </c>
      <c r="X34" s="185">
        <f t="shared" si="21"/>
        <v>0</v>
      </c>
      <c r="Y34" s="185">
        <f t="shared" si="21"/>
        <v>0</v>
      </c>
      <c r="Z34" s="185">
        <f t="shared" si="21"/>
        <v>0</v>
      </c>
      <c r="AA34" s="185">
        <f t="shared" si="21"/>
        <v>0</v>
      </c>
      <c r="AB34" s="185">
        <f t="shared" si="21"/>
        <v>0</v>
      </c>
      <c r="AC34" s="185">
        <f t="shared" si="21"/>
        <v>0</v>
      </c>
      <c r="AD34" s="185">
        <f t="shared" si="21"/>
        <v>0</v>
      </c>
      <c r="AE34" s="185">
        <f t="shared" si="13"/>
        <v>0</v>
      </c>
      <c r="AF34" s="185">
        <f t="shared" si="13"/>
        <v>0</v>
      </c>
      <c r="AG34" s="185">
        <f t="shared" si="13"/>
        <v>0</v>
      </c>
      <c r="AH34" s="185">
        <f t="shared" si="13"/>
        <v>0</v>
      </c>
      <c r="AI34" s="185">
        <f t="shared" si="13"/>
        <v>0</v>
      </c>
      <c r="AJ34" s="185">
        <f t="shared" si="13"/>
        <v>0</v>
      </c>
      <c r="AK34" s="185">
        <f t="shared" si="13"/>
        <v>0</v>
      </c>
      <c r="AL34" s="185">
        <f t="shared" si="13"/>
        <v>0</v>
      </c>
      <c r="AM34" s="185">
        <f t="shared" si="13"/>
        <v>0</v>
      </c>
      <c r="AN34" s="185">
        <f t="shared" si="13"/>
        <v>0</v>
      </c>
      <c r="AO34" s="185">
        <f t="shared" si="13"/>
        <v>0</v>
      </c>
      <c r="AP34" s="185">
        <f t="shared" si="13"/>
        <v>0</v>
      </c>
      <c r="AQ34" s="185">
        <f t="shared" si="13"/>
        <v>0</v>
      </c>
      <c r="AR34" s="185">
        <f t="shared" si="13"/>
        <v>0</v>
      </c>
      <c r="AS34" s="185">
        <f t="shared" si="14"/>
        <v>0</v>
      </c>
      <c r="AT34" s="312"/>
      <c r="AU34" s="313"/>
      <c r="AV34" s="313"/>
      <c r="AW34" s="311"/>
      <c r="AX34" s="312"/>
      <c r="AY34" s="313"/>
      <c r="AZ34" s="313"/>
      <c r="BA34" s="311"/>
      <c r="BB34" s="269">
        <f t="shared" si="0"/>
        <v>0</v>
      </c>
    </row>
    <row r="35" spans="1:64" ht="23.15" customHeight="1">
      <c r="A35" s="174">
        <v>5</v>
      </c>
      <c r="B35" s="183" t="s">
        <v>98</v>
      </c>
      <c r="C35" s="183"/>
      <c r="D35" s="183"/>
      <c r="E35" s="207"/>
      <c r="F35" s="214"/>
      <c r="G35" s="181"/>
      <c r="H35" s="181"/>
      <c r="I35" s="215"/>
      <c r="J35" s="214"/>
      <c r="K35" s="181"/>
      <c r="L35" s="181"/>
      <c r="M35" s="215"/>
      <c r="N35" s="214"/>
      <c r="O35" s="180"/>
      <c r="P35" s="180"/>
      <c r="Q35" s="222"/>
      <c r="R35" s="214"/>
      <c r="S35" s="180"/>
      <c r="T35" s="180"/>
      <c r="U35" s="222"/>
      <c r="V35" s="214"/>
      <c r="W35" s="180"/>
      <c r="X35" s="180"/>
      <c r="Y35" s="295"/>
      <c r="Z35" s="214"/>
      <c r="AA35" s="180"/>
      <c r="AB35" s="180"/>
      <c r="AC35" s="222"/>
      <c r="AD35" s="181"/>
      <c r="AE35" s="180"/>
      <c r="AF35" s="180"/>
      <c r="AG35" s="222"/>
      <c r="AH35" s="214"/>
      <c r="AI35" s="180"/>
      <c r="AJ35" s="180"/>
      <c r="AK35" s="222"/>
      <c r="AL35" s="214"/>
      <c r="AM35" s="180"/>
      <c r="AN35" s="195"/>
      <c r="AO35" s="231"/>
      <c r="AP35" s="233"/>
      <c r="AQ35" s="197"/>
      <c r="AR35" s="196"/>
      <c r="AS35" s="234"/>
      <c r="AT35" s="235"/>
      <c r="AU35" s="195"/>
      <c r="AV35" s="196"/>
      <c r="AW35" s="236"/>
      <c r="AX35" s="233"/>
      <c r="AY35" s="197"/>
      <c r="AZ35" s="196"/>
      <c r="BA35" s="231"/>
      <c r="BB35" s="269">
        <f t="shared" si="0"/>
        <v>0</v>
      </c>
    </row>
    <row r="36" spans="1:64" ht="31">
      <c r="A36" s="178" t="s">
        <v>99</v>
      </c>
      <c r="B36" s="179" t="s">
        <v>100</v>
      </c>
      <c r="C36" s="179"/>
      <c r="D36" s="179"/>
      <c r="E36" s="206"/>
      <c r="F36" s="214"/>
      <c r="G36" s="181"/>
      <c r="H36" s="181"/>
      <c r="I36" s="215"/>
      <c r="J36" s="214"/>
      <c r="K36" s="181"/>
      <c r="L36" s="181"/>
      <c r="M36" s="215"/>
      <c r="N36" s="214"/>
      <c r="O36" s="180"/>
      <c r="P36" s="180"/>
      <c r="Q36" s="222"/>
      <c r="R36" s="214"/>
      <c r="S36" s="180"/>
      <c r="T36" s="180"/>
      <c r="U36" s="222"/>
      <c r="V36" s="214"/>
      <c r="W36" s="180"/>
      <c r="X36" s="180"/>
      <c r="Y36" s="295"/>
      <c r="Z36" s="214"/>
      <c r="AA36" s="180"/>
      <c r="AB36" s="180"/>
      <c r="AC36" s="222"/>
      <c r="AD36" s="181"/>
      <c r="AE36" s="180"/>
      <c r="AF36" s="180"/>
      <c r="AG36" s="222"/>
      <c r="AH36" s="214"/>
      <c r="AI36" s="180"/>
      <c r="AJ36" s="180"/>
      <c r="AK36" s="222"/>
      <c r="AL36" s="214"/>
      <c r="AM36" s="180"/>
      <c r="AN36" s="180"/>
      <c r="AO36" s="222"/>
      <c r="AP36" s="214"/>
      <c r="AQ36" s="180"/>
      <c r="AR36" s="180"/>
      <c r="AS36" s="222"/>
      <c r="AT36" s="301"/>
      <c r="AU36" s="302"/>
      <c r="AV36" s="302"/>
      <c r="AW36" s="303"/>
      <c r="AX36" s="301"/>
      <c r="AY36" s="302"/>
      <c r="AZ36" s="302"/>
      <c r="BA36" s="303"/>
      <c r="BB36" s="269">
        <f t="shared" si="0"/>
        <v>0</v>
      </c>
    </row>
    <row r="37" spans="1:64" ht="15.5">
      <c r="A37" s="178" t="s">
        <v>101</v>
      </c>
      <c r="B37" s="179" t="s">
        <v>102</v>
      </c>
      <c r="C37" s="179"/>
      <c r="D37" s="179"/>
      <c r="E37" s="206"/>
      <c r="F37" s="214"/>
      <c r="G37" s="181"/>
      <c r="H37" s="181"/>
      <c r="I37" s="215"/>
      <c r="J37" s="214"/>
      <c r="K37" s="181"/>
      <c r="L37" s="181"/>
      <c r="M37" s="215"/>
      <c r="N37" s="214"/>
      <c r="O37" s="180"/>
      <c r="P37" s="180"/>
      <c r="Q37" s="222"/>
      <c r="R37" s="214"/>
      <c r="S37" s="180"/>
      <c r="T37" s="180"/>
      <c r="U37" s="222"/>
      <c r="V37" s="214"/>
      <c r="W37" s="180"/>
      <c r="X37" s="180"/>
      <c r="Y37" s="295"/>
      <c r="Z37" s="214"/>
      <c r="AA37" s="180"/>
      <c r="AB37" s="180"/>
      <c r="AC37" s="222"/>
      <c r="AD37" s="181"/>
      <c r="AE37" s="180"/>
      <c r="AF37" s="180"/>
      <c r="AG37" s="222"/>
      <c r="AH37" s="214"/>
      <c r="AI37" s="180"/>
      <c r="AJ37" s="180"/>
      <c r="AK37" s="222"/>
      <c r="AL37" s="214"/>
      <c r="AM37" s="180"/>
      <c r="AN37" s="180"/>
      <c r="AO37" s="222"/>
      <c r="AP37" s="214"/>
      <c r="AQ37" s="180"/>
      <c r="AR37" s="180"/>
      <c r="AS37" s="222"/>
      <c r="AT37" s="301"/>
      <c r="AU37" s="302"/>
      <c r="AV37" s="302"/>
      <c r="AW37" s="303"/>
      <c r="AX37" s="301"/>
      <c r="AY37" s="302"/>
      <c r="AZ37" s="302"/>
      <c r="BA37" s="303"/>
      <c r="BB37" s="269">
        <f t="shared" si="0"/>
        <v>0</v>
      </c>
    </row>
    <row r="38" spans="1:64" ht="15.5">
      <c r="A38" s="178" t="s">
        <v>103</v>
      </c>
      <c r="B38" s="179" t="s">
        <v>104</v>
      </c>
      <c r="C38" s="179"/>
      <c r="D38" s="179"/>
      <c r="E38" s="206"/>
      <c r="F38" s="214"/>
      <c r="G38" s="181"/>
      <c r="H38" s="181"/>
      <c r="I38" s="215"/>
      <c r="J38" s="214"/>
      <c r="K38" s="181"/>
      <c r="L38" s="181"/>
      <c r="M38" s="215"/>
      <c r="N38" s="214"/>
      <c r="O38" s="180"/>
      <c r="P38" s="180"/>
      <c r="Q38" s="222"/>
      <c r="R38" s="214"/>
      <c r="S38" s="180"/>
      <c r="T38" s="180"/>
      <c r="U38" s="222"/>
      <c r="V38" s="214"/>
      <c r="W38" s="180"/>
      <c r="X38" s="180"/>
      <c r="Y38" s="295"/>
      <c r="Z38" s="214"/>
      <c r="AA38" s="180"/>
      <c r="AB38" s="180"/>
      <c r="AC38" s="222"/>
      <c r="AD38" s="181"/>
      <c r="AE38" s="180"/>
      <c r="AF38" s="180"/>
      <c r="AG38" s="222"/>
      <c r="AH38" s="214"/>
      <c r="AI38" s="180"/>
      <c r="AJ38" s="180"/>
      <c r="AK38" s="222"/>
      <c r="AL38" s="214"/>
      <c r="AM38" s="180"/>
      <c r="AN38" s="180"/>
      <c r="AO38" s="222"/>
      <c r="AP38" s="214"/>
      <c r="AQ38" s="180"/>
      <c r="AR38" s="180"/>
      <c r="AS38" s="222"/>
      <c r="AT38" s="214"/>
      <c r="AU38" s="180"/>
      <c r="AV38" s="180"/>
      <c r="AW38" s="222"/>
      <c r="AX38" s="214"/>
      <c r="AY38" s="180"/>
      <c r="AZ38" s="180"/>
      <c r="BA38" s="303"/>
      <c r="BB38" s="269">
        <f t="shared" si="0"/>
        <v>0</v>
      </c>
    </row>
    <row r="39" spans="1:64" ht="16" thickBot="1">
      <c r="A39" s="178" t="s">
        <v>105</v>
      </c>
      <c r="B39" s="179" t="s">
        <v>106</v>
      </c>
      <c r="C39" s="179"/>
      <c r="D39" s="179"/>
      <c r="E39" s="208"/>
      <c r="F39" s="214"/>
      <c r="G39" s="181"/>
      <c r="H39" s="181"/>
      <c r="I39" s="215"/>
      <c r="J39" s="214"/>
      <c r="K39" s="181"/>
      <c r="L39" s="181"/>
      <c r="M39" s="215"/>
      <c r="N39" s="214"/>
      <c r="O39" s="180"/>
      <c r="P39" s="180"/>
      <c r="Q39" s="222"/>
      <c r="R39" s="214"/>
      <c r="S39" s="180"/>
      <c r="T39" s="180"/>
      <c r="U39" s="222"/>
      <c r="V39" s="214"/>
      <c r="W39" s="180"/>
      <c r="X39" s="180"/>
      <c r="Y39" s="295"/>
      <c r="Z39" s="214"/>
      <c r="AA39" s="180"/>
      <c r="AB39" s="180"/>
      <c r="AC39" s="222"/>
      <c r="AD39" s="181"/>
      <c r="AE39" s="180"/>
      <c r="AF39" s="180"/>
      <c r="AG39" s="222"/>
      <c r="AH39" s="214"/>
      <c r="AI39" s="180"/>
      <c r="AJ39" s="180"/>
      <c r="AK39" s="222"/>
      <c r="AL39" s="214"/>
      <c r="AM39" s="180"/>
      <c r="AN39" s="180"/>
      <c r="AO39" s="222"/>
      <c r="AP39" s="214"/>
      <c r="AQ39" s="180"/>
      <c r="AR39" s="180"/>
      <c r="AS39" s="222"/>
      <c r="AT39" s="214"/>
      <c r="AU39" s="180"/>
      <c r="AV39" s="180"/>
      <c r="AW39" s="222"/>
      <c r="AX39" s="256"/>
      <c r="AY39" s="257"/>
      <c r="AZ39" s="257"/>
      <c r="BA39" s="258"/>
    </row>
    <row r="40" spans="1:64" ht="28" customHeight="1" thickBot="1">
      <c r="E40" s="209" t="s">
        <v>107</v>
      </c>
      <c r="F40" s="216"/>
      <c r="G40" s="203"/>
      <c r="H40" s="203"/>
      <c r="I40" s="217"/>
      <c r="J40" s="216"/>
      <c r="K40" s="203"/>
      <c r="L40" s="203"/>
      <c r="M40" s="217"/>
      <c r="N40" s="238" t="e">
        <f>SUM(N8:N39)</f>
        <v>#REF!</v>
      </c>
      <c r="O40" s="238" t="e">
        <f>SUM(O8:O39)</f>
        <v>#REF!</v>
      </c>
      <c r="P40" s="238" t="e">
        <f>SUM(P8:P39)</f>
        <v>#REF!</v>
      </c>
      <c r="Q40" s="240" t="e">
        <f t="shared" ref="Q40:BA40" si="22">SUM(Q8:Q39)</f>
        <v>#REF!</v>
      </c>
      <c r="R40" s="238" t="e">
        <f t="shared" si="22"/>
        <v>#REF!</v>
      </c>
      <c r="S40" s="239" t="e">
        <f t="shared" si="22"/>
        <v>#REF!</v>
      </c>
      <c r="T40" s="239" t="e">
        <f t="shared" si="22"/>
        <v>#REF!</v>
      </c>
      <c r="U40" s="240" t="e">
        <f t="shared" si="22"/>
        <v>#REF!</v>
      </c>
      <c r="V40" s="238" t="e">
        <f t="shared" si="22"/>
        <v>#REF!</v>
      </c>
      <c r="W40" s="239" t="e">
        <f t="shared" si="22"/>
        <v>#REF!</v>
      </c>
      <c r="X40" s="239" t="e">
        <f t="shared" si="22"/>
        <v>#REF!</v>
      </c>
      <c r="Y40" s="323" t="e">
        <f t="shared" si="22"/>
        <v>#REF!</v>
      </c>
      <c r="Z40" s="328" t="e">
        <f t="shared" si="22"/>
        <v>#REF!</v>
      </c>
      <c r="AA40" s="329" t="e">
        <f t="shared" si="22"/>
        <v>#REF!</v>
      </c>
      <c r="AB40" s="329" t="e">
        <f t="shared" si="22"/>
        <v>#REF!</v>
      </c>
      <c r="AC40" s="330" t="e">
        <f t="shared" si="22"/>
        <v>#REF!</v>
      </c>
      <c r="AD40" s="247" t="e">
        <f t="shared" si="22"/>
        <v>#REF!</v>
      </c>
      <c r="AE40" s="239" t="e">
        <f t="shared" si="22"/>
        <v>#REF!</v>
      </c>
      <c r="AF40" s="239" t="e">
        <f t="shared" si="22"/>
        <v>#REF!</v>
      </c>
      <c r="AG40" s="240" t="e">
        <f t="shared" si="22"/>
        <v>#REF!</v>
      </c>
      <c r="AH40" s="238" t="e">
        <f t="shared" si="22"/>
        <v>#REF!</v>
      </c>
      <c r="AI40" s="239" t="e">
        <f t="shared" si="22"/>
        <v>#REF!</v>
      </c>
      <c r="AJ40" s="239" t="e">
        <f t="shared" si="22"/>
        <v>#REF!</v>
      </c>
      <c r="AK40" s="240" t="e">
        <f t="shared" si="22"/>
        <v>#REF!</v>
      </c>
      <c r="AL40" s="238" t="e">
        <f t="shared" si="22"/>
        <v>#REF!</v>
      </c>
      <c r="AM40" s="239" t="e">
        <f t="shared" si="22"/>
        <v>#REF!</v>
      </c>
      <c r="AN40" s="239" t="e">
        <f t="shared" si="22"/>
        <v>#REF!</v>
      </c>
      <c r="AO40" s="240" t="e">
        <f t="shared" si="22"/>
        <v>#REF!</v>
      </c>
      <c r="AP40" s="238" t="e">
        <f t="shared" si="22"/>
        <v>#REF!</v>
      </c>
      <c r="AQ40" s="239" t="e">
        <f t="shared" si="22"/>
        <v>#REF!</v>
      </c>
      <c r="AR40" s="239" t="e">
        <f t="shared" si="22"/>
        <v>#REF!</v>
      </c>
      <c r="AS40" s="240" t="e">
        <f t="shared" si="22"/>
        <v>#REF!</v>
      </c>
      <c r="AT40" s="238" t="e">
        <f t="shared" si="22"/>
        <v>#REF!</v>
      </c>
      <c r="AU40" s="239" t="e">
        <f t="shared" si="22"/>
        <v>#REF!</v>
      </c>
      <c r="AV40" s="239" t="e">
        <f t="shared" si="22"/>
        <v>#REF!</v>
      </c>
      <c r="AW40" s="240" t="e">
        <f t="shared" si="22"/>
        <v>#REF!</v>
      </c>
      <c r="AX40" s="253" t="e">
        <f t="shared" si="22"/>
        <v>#REF!</v>
      </c>
      <c r="AY40" s="254" t="e">
        <f t="shared" si="22"/>
        <v>#REF!</v>
      </c>
      <c r="AZ40" s="254" t="e">
        <f t="shared" si="22"/>
        <v>#REF!</v>
      </c>
      <c r="BA40" s="255" t="e">
        <f t="shared" si="22"/>
        <v>#REF!</v>
      </c>
      <c r="BB40" s="269" t="e">
        <f>SUM(BB8:BB38)</f>
        <v>#REF!</v>
      </c>
      <c r="BE40" s="200"/>
      <c r="BH40" s="200"/>
    </row>
    <row r="41" spans="1:64" ht="23.15" customHeight="1" thickBot="1">
      <c r="E41" s="209" t="s">
        <v>108</v>
      </c>
      <c r="F41" s="218">
        <v>0</v>
      </c>
      <c r="G41" s="219"/>
      <c r="H41" s="219"/>
      <c r="I41" s="220"/>
      <c r="J41" s="218">
        <v>0</v>
      </c>
      <c r="K41" s="219"/>
      <c r="L41" s="219"/>
      <c r="M41" s="220"/>
      <c r="N41" s="241" t="e">
        <f>SUM($N$40:N40)/$BB$40</f>
        <v>#REF!</v>
      </c>
      <c r="O41" s="241" t="e">
        <f>SUM($N$40:O40)/$BB$40</f>
        <v>#REF!</v>
      </c>
      <c r="P41" s="241" t="e">
        <f>SUM($N$40:P40)/$BB$40</f>
        <v>#REF!</v>
      </c>
      <c r="Q41" s="241" t="e">
        <f>SUM($N$40:Q40)/$BB$40</f>
        <v>#REF!</v>
      </c>
      <c r="R41" s="241" t="e">
        <f>SUM($N$40:R40)/$BB$40</f>
        <v>#REF!</v>
      </c>
      <c r="S41" s="241" t="e">
        <f>SUM($N$40:S40)/$BB$40</f>
        <v>#REF!</v>
      </c>
      <c r="T41" s="241" t="e">
        <f>SUM($N$40:T40)/$BB$40</f>
        <v>#REF!</v>
      </c>
      <c r="U41" s="241" t="e">
        <f>SUM($N$40:U40)/$BB$40</f>
        <v>#REF!</v>
      </c>
      <c r="V41" s="241" t="e">
        <f>SUM($N$40:V40)/$BB$40</f>
        <v>#REF!</v>
      </c>
      <c r="W41" s="241" t="e">
        <f>SUM($N$40:W40)/$BB$40</f>
        <v>#REF!</v>
      </c>
      <c r="X41" s="241" t="e">
        <f>SUM($N$40:X40)/$BB$40</f>
        <v>#REF!</v>
      </c>
      <c r="Y41" s="241" t="e">
        <f>SUM($N$40:Y40)/$BB$40</f>
        <v>#REF!</v>
      </c>
      <c r="Z41" s="241" t="e">
        <f>SUM($N$40:Z40)/$BB$40</f>
        <v>#REF!</v>
      </c>
      <c r="AA41" s="241" t="e">
        <f>SUM($N$40:AA40)/$BB$40</f>
        <v>#REF!</v>
      </c>
      <c r="AB41" s="241" t="e">
        <f>SUM($N$40:AB40)/$BB$40</f>
        <v>#REF!</v>
      </c>
      <c r="AC41" s="241" t="e">
        <f>SUM($N$40:AC40)/$BB$40</f>
        <v>#REF!</v>
      </c>
      <c r="AD41" s="241" t="e">
        <f>SUM($N$40:AD40)/$BB$40</f>
        <v>#REF!</v>
      </c>
      <c r="AE41" s="241" t="e">
        <f>SUM($N$40:AE40)/$BB$40</f>
        <v>#REF!</v>
      </c>
      <c r="AF41" s="241" t="e">
        <f>SUM($N$40:AF40)/$BB$40</f>
        <v>#REF!</v>
      </c>
      <c r="AG41" s="241" t="e">
        <f>SUM($N$40:AG40)/$BB$40</f>
        <v>#REF!</v>
      </c>
      <c r="AH41" s="241" t="e">
        <f>SUM($N$40:AH40)/$BB$40</f>
        <v>#REF!</v>
      </c>
      <c r="AI41" s="241" t="e">
        <f>SUM($N$40:AI40)/$BB$40</f>
        <v>#REF!</v>
      </c>
      <c r="AJ41" s="241" t="e">
        <f>SUM($N$40:AJ40)/$BB$40</f>
        <v>#REF!</v>
      </c>
      <c r="AK41" s="241" t="e">
        <f>SUM($N$40:AK40)/$BB$40</f>
        <v>#REF!</v>
      </c>
      <c r="AL41" s="241" t="e">
        <f>SUM($N$40:AL40)/$BB$40</f>
        <v>#REF!</v>
      </c>
      <c r="AM41" s="241" t="e">
        <f>SUM($N$40:AM40)/$BB$40</f>
        <v>#REF!</v>
      </c>
      <c r="AN41" s="241" t="e">
        <f>SUM($N$40:AN40)/$BB$40</f>
        <v>#REF!</v>
      </c>
      <c r="AO41" s="249" t="e">
        <f>SUM($N$40:AO40)/$BB$40</f>
        <v>#REF!</v>
      </c>
      <c r="AP41" s="241" t="e">
        <f>SUM($N$40:AP40)/$BB$40</f>
        <v>#REF!</v>
      </c>
      <c r="AQ41" s="241" t="e">
        <f>SUM($N$40:AQ40)/$BB$40</f>
        <v>#REF!</v>
      </c>
      <c r="AR41" s="241" t="e">
        <f>SUM($N$40:AR40)/$BB$40</f>
        <v>#REF!</v>
      </c>
      <c r="AS41" s="249" t="e">
        <f>SUM($N$40:AS40)/$BB$40</f>
        <v>#REF!</v>
      </c>
      <c r="AT41" s="241" t="e">
        <f>SUM($N$40:AT40)/$BB$40</f>
        <v>#REF!</v>
      </c>
      <c r="AU41" s="241" t="e">
        <f>SUM($N$40:AU40)/$BB$40</f>
        <v>#REF!</v>
      </c>
      <c r="AV41" s="241" t="e">
        <f>SUM($N$40:AV40)/$BB$40</f>
        <v>#REF!</v>
      </c>
      <c r="AW41" s="249" t="e">
        <f>SUM($N$40:AW40)/$BB$40</f>
        <v>#REF!</v>
      </c>
      <c r="AX41" s="248" t="e">
        <f>SUM($N$40:AX40)/$BB$40</f>
        <v>#REF!</v>
      </c>
      <c r="AY41" s="241" t="e">
        <f>SUM($N$40:AY40)/$BB$40</f>
        <v>#REF!</v>
      </c>
      <c r="AZ41" s="241" t="e">
        <f>SUM($N$40:AZ40)/$BB$40</f>
        <v>#REF!</v>
      </c>
      <c r="BA41" s="241" t="e">
        <f>SUM($N$40:BA40)/$BB$40</f>
        <v>#REF!</v>
      </c>
      <c r="BB41" s="198"/>
      <c r="BE41" s="200"/>
      <c r="BF41" s="200"/>
      <c r="BG41" s="200"/>
      <c r="BH41" s="200"/>
      <c r="BK41" s="242"/>
      <c r="BL41" s="242"/>
    </row>
    <row r="42" spans="1:64">
      <c r="E42" s="242"/>
      <c r="F42" s="199"/>
      <c r="G42" s="199"/>
      <c r="H42" s="199"/>
      <c r="I42" s="199"/>
      <c r="J42" s="199"/>
      <c r="K42" s="199"/>
      <c r="L42" s="199"/>
      <c r="M42" s="199"/>
      <c r="BE42" s="200"/>
      <c r="BF42" s="200"/>
      <c r="BG42" s="200"/>
      <c r="BH42" s="200"/>
      <c r="BK42" s="242"/>
      <c r="BL42" s="242"/>
    </row>
    <row r="43" spans="1:64" ht="21" customHeight="1">
      <c r="E43" s="271"/>
      <c r="F43" s="200"/>
      <c r="G43" s="200"/>
      <c r="H43" s="200"/>
      <c r="I43" s="200"/>
      <c r="J43" s="200"/>
      <c r="K43" s="200"/>
      <c r="L43" s="200"/>
      <c r="M43" s="200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69" t="e">
        <f>#REF!</f>
        <v>#REF!</v>
      </c>
      <c r="BE43" s="200"/>
      <c r="BF43" s="200"/>
      <c r="BG43" s="200"/>
      <c r="BH43" s="200"/>
      <c r="BK43" s="242"/>
      <c r="BL43" s="242"/>
    </row>
    <row r="44" spans="1:64">
      <c r="E44" s="278"/>
      <c r="F44" s="200"/>
      <c r="G44" s="200"/>
      <c r="H44" s="200"/>
      <c r="I44" s="200"/>
      <c r="J44" s="200"/>
      <c r="K44" s="200"/>
      <c r="L44" s="200"/>
      <c r="M44" s="200"/>
      <c r="BB44" s="270" t="e">
        <f>BB43-BB40</f>
        <v>#REF!</v>
      </c>
      <c r="BD44" s="283"/>
      <c r="BE44" s="200"/>
      <c r="BF44" s="200"/>
      <c r="BG44" s="200"/>
      <c r="BH44" s="200"/>
      <c r="BK44" s="243">
        <v>0.36247541838304809</v>
      </c>
      <c r="BL44" s="243">
        <v>0.36247541838304809</v>
      </c>
    </row>
    <row r="45" spans="1:64">
      <c r="E45" s="200"/>
      <c r="F45" s="200"/>
      <c r="G45" s="200"/>
      <c r="H45" s="200"/>
      <c r="I45" s="200"/>
      <c r="J45" s="200"/>
      <c r="K45" s="200"/>
      <c r="L45" s="200"/>
      <c r="M45" s="200"/>
      <c r="BD45" s="300">
        <v>8.3526839167458204E-8</v>
      </c>
      <c r="BE45" s="200"/>
      <c r="BF45" s="200"/>
      <c r="BG45" s="200"/>
      <c r="BH45" s="200"/>
      <c r="BK45" s="242"/>
      <c r="BL45" s="242"/>
    </row>
    <row r="46" spans="1:64">
      <c r="B46"/>
      <c r="E46" s="271"/>
      <c r="F46" s="200"/>
      <c r="G46" s="200"/>
      <c r="H46" s="200"/>
      <c r="I46" s="200"/>
      <c r="J46" s="200"/>
      <c r="K46" s="200"/>
      <c r="L46" s="200"/>
      <c r="M46" s="200"/>
      <c r="BD46" s="284" t="e">
        <f>Presupuesto!#REF!+BD45</f>
        <v>#REF!</v>
      </c>
      <c r="BF46" s="200"/>
      <c r="BG46" s="200"/>
      <c r="BH46" s="200"/>
    </row>
    <row r="47" spans="1:64" ht="27" customHeight="1">
      <c r="B47" s="291" t="s">
        <v>46</v>
      </c>
      <c r="F47" s="200"/>
      <c r="G47" s="200"/>
      <c r="H47" s="200"/>
      <c r="I47" s="200"/>
      <c r="J47" s="200"/>
      <c r="K47" s="200"/>
      <c r="L47" s="200"/>
      <c r="M47" s="200"/>
      <c r="BD47" s="285"/>
      <c r="BE47" s="200"/>
      <c r="BF47" s="200"/>
      <c r="BG47" s="200"/>
    </row>
    <row r="48" spans="1:64" ht="26.15" customHeight="1">
      <c r="B48" s="113" t="s">
        <v>47</v>
      </c>
      <c r="E48" s="194"/>
      <c r="F48" s="200"/>
      <c r="G48" s="200"/>
      <c r="H48" s="200"/>
      <c r="I48" s="200"/>
      <c r="J48" s="200"/>
      <c r="K48" s="200"/>
      <c r="L48" s="200"/>
      <c r="M48" s="200"/>
      <c r="BD48" s="282"/>
      <c r="BE48" s="200"/>
      <c r="BF48" s="200"/>
      <c r="BG48" s="200"/>
    </row>
    <row r="49" spans="2:56" ht="15.5">
      <c r="B49" s="113" t="s">
        <v>48</v>
      </c>
      <c r="F49" s="200"/>
      <c r="G49" s="200"/>
      <c r="H49" s="200"/>
      <c r="I49" s="200"/>
      <c r="J49" s="200"/>
      <c r="K49" s="200"/>
      <c r="L49" s="200"/>
      <c r="M49" s="200"/>
      <c r="BD49" s="169"/>
    </row>
    <row r="50" spans="2:56">
      <c r="B50"/>
      <c r="F50" s="200"/>
      <c r="G50" s="200"/>
      <c r="H50" s="200"/>
      <c r="I50" s="200"/>
      <c r="J50" s="200"/>
      <c r="K50" s="200"/>
      <c r="L50" s="200"/>
      <c r="M50" s="200"/>
    </row>
    <row r="51" spans="2:56">
      <c r="F51" s="200"/>
      <c r="G51" s="200"/>
      <c r="H51" s="200"/>
      <c r="I51" s="200"/>
      <c r="J51" s="200"/>
      <c r="K51" s="200"/>
      <c r="L51" s="200"/>
      <c r="M51" s="200"/>
      <c r="AT51" s="202"/>
    </row>
    <row r="52" spans="2:56">
      <c r="F52" s="200"/>
      <c r="G52" s="200"/>
      <c r="H52" s="200"/>
      <c r="I52" s="200"/>
      <c r="J52" s="200"/>
      <c r="K52" s="200"/>
      <c r="L52" s="200"/>
      <c r="M52" s="200"/>
    </row>
    <row r="53" spans="2:56">
      <c r="F53" s="200"/>
      <c r="G53" s="200"/>
      <c r="H53" s="200"/>
      <c r="I53" s="200"/>
      <c r="J53" s="200"/>
      <c r="K53" s="200"/>
      <c r="L53" s="200"/>
      <c r="M53" s="200"/>
    </row>
    <row r="54" spans="2:56">
      <c r="D54" s="200"/>
      <c r="E54" s="200"/>
      <c r="F54" s="200"/>
      <c r="G54" s="200"/>
      <c r="H54" s="200"/>
      <c r="I54" s="200"/>
      <c r="J54" s="200"/>
      <c r="K54" s="200"/>
      <c r="L54" s="200"/>
      <c r="M54" s="200"/>
    </row>
  </sheetData>
  <mergeCells count="19">
    <mergeCell ref="AD5:AG6"/>
    <mergeCell ref="AH5:AK6"/>
    <mergeCell ref="AL5:AO6"/>
    <mergeCell ref="AP5:AS6"/>
    <mergeCell ref="AT5:AW6"/>
    <mergeCell ref="AX5:BA6"/>
    <mergeCell ref="A2:BB2"/>
    <mergeCell ref="A3:BB3"/>
    <mergeCell ref="A5:A6"/>
    <mergeCell ref="B5:B6"/>
    <mergeCell ref="C5:C6"/>
    <mergeCell ref="D5:D6"/>
    <mergeCell ref="E5:E6"/>
    <mergeCell ref="N5:Q6"/>
    <mergeCell ref="R5:U6"/>
    <mergeCell ref="V5:Y6"/>
    <mergeCell ref="Z5:AC6"/>
    <mergeCell ref="F5:I6"/>
    <mergeCell ref="J5:M6"/>
  </mergeCells>
  <phoneticPr fontId="40" type="noConversion"/>
  <pageMargins left="0.7" right="0.7" top="0.75" bottom="0.75" header="0" footer="0"/>
  <pageSetup paperSize="9" scale="1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7574-53DF-FC45-B198-4E156AA7D754}">
  <sheetPr>
    <pageSetUpPr fitToPage="1"/>
  </sheetPr>
  <dimension ref="A1:AW49"/>
  <sheetViews>
    <sheetView topLeftCell="A34" zoomScale="94" zoomScaleNormal="94" workbookViewId="0">
      <selection activeCell="AZ11" sqref="AZ11"/>
    </sheetView>
  </sheetViews>
  <sheetFormatPr baseColWidth="10" defaultColWidth="11" defaultRowHeight="14"/>
  <cols>
    <col min="1" max="1" width="66.5" customWidth="1"/>
    <col min="2" max="9" width="8.08203125" customWidth="1"/>
    <col min="10" max="10" width="18.5" customWidth="1"/>
    <col min="11" max="11" width="18.58203125" customWidth="1"/>
    <col min="12" max="12" width="19.33203125" customWidth="1"/>
    <col min="13" max="13" width="19.83203125" customWidth="1"/>
    <col min="14" max="14" width="17.83203125" customWidth="1"/>
    <col min="15" max="15" width="18.5" customWidth="1"/>
    <col min="16" max="16" width="17.83203125" customWidth="1"/>
    <col min="17" max="17" width="17.58203125" customWidth="1"/>
    <col min="18" max="18" width="20.33203125" customWidth="1"/>
    <col min="19" max="19" width="18.08203125" customWidth="1"/>
    <col min="20" max="21" width="18" customWidth="1"/>
    <col min="22" max="22" width="19.08203125" customWidth="1"/>
    <col min="23" max="23" width="20.08203125" customWidth="1"/>
    <col min="24" max="24" width="19.5" customWidth="1"/>
    <col min="25" max="25" width="19.33203125" customWidth="1"/>
    <col min="26" max="26" width="18.58203125" customWidth="1"/>
    <col min="27" max="27" width="18.83203125" customWidth="1"/>
    <col min="28" max="28" width="18.5" customWidth="1"/>
    <col min="29" max="29" width="19.5" customWidth="1"/>
    <col min="30" max="30" width="18" customWidth="1"/>
    <col min="31" max="31" width="17.83203125" customWidth="1"/>
    <col min="32" max="32" width="17.5" customWidth="1"/>
    <col min="33" max="33" width="17" customWidth="1"/>
    <col min="34" max="34" width="17.5" customWidth="1"/>
    <col min="35" max="36" width="18.33203125" customWidth="1"/>
    <col min="37" max="37" width="17.33203125" customWidth="1"/>
    <col min="38" max="38" width="17.5" customWidth="1"/>
    <col min="39" max="40" width="17" customWidth="1"/>
    <col min="41" max="41" width="20.33203125" customWidth="1"/>
    <col min="42" max="42" width="17.83203125" customWidth="1"/>
    <col min="43" max="43" width="16.83203125" customWidth="1"/>
    <col min="44" max="44" width="17.58203125" customWidth="1"/>
    <col min="45" max="45" width="16.83203125" customWidth="1"/>
    <col min="46" max="46" width="15.33203125" customWidth="1"/>
    <col min="47" max="47" width="15.5" customWidth="1"/>
    <col min="48" max="49" width="15.33203125" customWidth="1"/>
  </cols>
  <sheetData>
    <row r="1" spans="1:49" ht="15.5">
      <c r="A1" s="516" t="s">
        <v>109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</row>
    <row r="2" spans="1:49" ht="16" thickBot="1">
      <c r="A2" s="516" t="e">
        <f>#REF!</f>
        <v>#REF!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6"/>
      <c r="AO2" s="516"/>
      <c r="AP2" s="516"/>
      <c r="AQ2" s="516"/>
      <c r="AR2" s="516"/>
      <c r="AS2" s="516"/>
      <c r="AT2" s="516"/>
      <c r="AU2" s="516"/>
      <c r="AV2" s="516"/>
      <c r="AW2" s="516"/>
    </row>
    <row r="3" spans="1:49">
      <c r="A3" s="485" t="s">
        <v>8</v>
      </c>
      <c r="B3" s="476" t="s">
        <v>51</v>
      </c>
      <c r="C3" s="477"/>
      <c r="D3" s="477"/>
      <c r="E3" s="478"/>
      <c r="F3" s="476" t="s">
        <v>52</v>
      </c>
      <c r="G3" s="477"/>
      <c r="H3" s="477"/>
      <c r="I3" s="478"/>
      <c r="J3" s="476" t="s">
        <v>53</v>
      </c>
      <c r="K3" s="477"/>
      <c r="L3" s="477"/>
      <c r="M3" s="478"/>
      <c r="N3" s="476" t="s">
        <v>54</v>
      </c>
      <c r="O3" s="477"/>
      <c r="P3" s="477"/>
      <c r="Q3" s="478"/>
      <c r="R3" s="476" t="s">
        <v>55</v>
      </c>
      <c r="S3" s="477"/>
      <c r="T3" s="477"/>
      <c r="U3" s="478"/>
      <c r="V3" s="476" t="s">
        <v>56</v>
      </c>
      <c r="W3" s="477"/>
      <c r="X3" s="477"/>
      <c r="Y3" s="478"/>
      <c r="Z3" s="476" t="s">
        <v>57</v>
      </c>
      <c r="AA3" s="477"/>
      <c r="AB3" s="477"/>
      <c r="AC3" s="478"/>
      <c r="AD3" s="476" t="s">
        <v>58</v>
      </c>
      <c r="AE3" s="477"/>
      <c r="AF3" s="477"/>
      <c r="AG3" s="478"/>
      <c r="AH3" s="476" t="s">
        <v>59</v>
      </c>
      <c r="AI3" s="477"/>
      <c r="AJ3" s="477"/>
      <c r="AK3" s="478"/>
      <c r="AL3" s="476" t="s">
        <v>60</v>
      </c>
      <c r="AM3" s="477"/>
      <c r="AN3" s="477"/>
      <c r="AO3" s="478"/>
      <c r="AP3" s="476" t="s">
        <v>61</v>
      </c>
      <c r="AQ3" s="477"/>
      <c r="AR3" s="477"/>
      <c r="AS3" s="478"/>
      <c r="AT3" s="476" t="s">
        <v>62</v>
      </c>
      <c r="AU3" s="477"/>
      <c r="AV3" s="477"/>
      <c r="AW3" s="478"/>
    </row>
    <row r="4" spans="1:49">
      <c r="A4" s="486"/>
      <c r="B4" s="479"/>
      <c r="C4" s="480"/>
      <c r="D4" s="480"/>
      <c r="E4" s="481"/>
      <c r="F4" s="479"/>
      <c r="G4" s="480"/>
      <c r="H4" s="480"/>
      <c r="I4" s="481"/>
      <c r="J4" s="479"/>
      <c r="K4" s="480"/>
      <c r="L4" s="480"/>
      <c r="M4" s="481"/>
      <c r="N4" s="479"/>
      <c r="O4" s="480"/>
      <c r="P4" s="480"/>
      <c r="Q4" s="481"/>
      <c r="R4" s="479"/>
      <c r="S4" s="480"/>
      <c r="T4" s="480"/>
      <c r="U4" s="481"/>
      <c r="V4" s="479"/>
      <c r="W4" s="480"/>
      <c r="X4" s="480"/>
      <c r="Y4" s="481"/>
      <c r="Z4" s="479"/>
      <c r="AA4" s="480"/>
      <c r="AB4" s="480"/>
      <c r="AC4" s="481"/>
      <c r="AD4" s="479"/>
      <c r="AE4" s="480"/>
      <c r="AF4" s="480"/>
      <c r="AG4" s="481"/>
      <c r="AH4" s="479"/>
      <c r="AI4" s="480"/>
      <c r="AJ4" s="480"/>
      <c r="AK4" s="481"/>
      <c r="AL4" s="479"/>
      <c r="AM4" s="480"/>
      <c r="AN4" s="480"/>
      <c r="AO4" s="481"/>
      <c r="AP4" s="479"/>
      <c r="AQ4" s="480"/>
      <c r="AR4" s="480"/>
      <c r="AS4" s="481"/>
      <c r="AT4" s="479"/>
      <c r="AU4" s="480"/>
      <c r="AV4" s="480"/>
      <c r="AW4" s="481"/>
    </row>
    <row r="5" spans="1:49" ht="16" thickBot="1">
      <c r="A5" s="389" t="s">
        <v>110</v>
      </c>
      <c r="B5" s="177" t="s">
        <v>111</v>
      </c>
      <c r="C5" s="177" t="s">
        <v>112</v>
      </c>
      <c r="D5" s="177" t="s">
        <v>113</v>
      </c>
      <c r="E5" s="177" t="s">
        <v>114</v>
      </c>
      <c r="F5" s="177" t="s">
        <v>111</v>
      </c>
      <c r="G5" s="177" t="s">
        <v>112</v>
      </c>
      <c r="H5" s="177" t="s">
        <v>113</v>
      </c>
      <c r="I5" s="177" t="s">
        <v>114</v>
      </c>
      <c r="J5" s="176" t="s">
        <v>111</v>
      </c>
      <c r="K5" s="176" t="s">
        <v>112</v>
      </c>
      <c r="L5" s="176" t="s">
        <v>113</v>
      </c>
      <c r="M5" s="176" t="s">
        <v>114</v>
      </c>
      <c r="N5" s="176" t="s">
        <v>111</v>
      </c>
      <c r="O5" s="176" t="s">
        <v>112</v>
      </c>
      <c r="P5" s="176" t="s">
        <v>113</v>
      </c>
      <c r="Q5" s="176" t="s">
        <v>114</v>
      </c>
      <c r="R5" s="177" t="s">
        <v>111</v>
      </c>
      <c r="S5" s="177" t="s">
        <v>112</v>
      </c>
      <c r="T5" s="177" t="s">
        <v>113</v>
      </c>
      <c r="U5" s="177" t="s">
        <v>114</v>
      </c>
      <c r="V5" s="177" t="s">
        <v>111</v>
      </c>
      <c r="W5" s="177" t="s">
        <v>112</v>
      </c>
      <c r="X5" s="177" t="s">
        <v>113</v>
      </c>
      <c r="Y5" s="177" t="s">
        <v>114</v>
      </c>
      <c r="Z5" s="177" t="s">
        <v>111</v>
      </c>
      <c r="AA5" s="177" t="s">
        <v>112</v>
      </c>
      <c r="AB5" s="177" t="s">
        <v>113</v>
      </c>
      <c r="AC5" s="177" t="s">
        <v>114</v>
      </c>
      <c r="AD5" s="177" t="s">
        <v>111</v>
      </c>
      <c r="AE5" s="177" t="s">
        <v>112</v>
      </c>
      <c r="AF5" s="177" t="s">
        <v>113</v>
      </c>
      <c r="AG5" s="177" t="s">
        <v>114</v>
      </c>
      <c r="AH5" s="177" t="s">
        <v>111</v>
      </c>
      <c r="AI5" s="177" t="s">
        <v>112</v>
      </c>
      <c r="AJ5" s="177" t="s">
        <v>113</v>
      </c>
      <c r="AK5" s="177" t="s">
        <v>114</v>
      </c>
      <c r="AL5" s="177" t="s">
        <v>111</v>
      </c>
      <c r="AM5" s="177" t="s">
        <v>112</v>
      </c>
      <c r="AN5" s="177" t="s">
        <v>113</v>
      </c>
      <c r="AO5" s="177" t="s">
        <v>114</v>
      </c>
      <c r="AP5" s="177" t="s">
        <v>111</v>
      </c>
      <c r="AQ5" s="177" t="s">
        <v>112</v>
      </c>
      <c r="AR5" s="177" t="s">
        <v>113</v>
      </c>
      <c r="AS5" s="177" t="s">
        <v>114</v>
      </c>
      <c r="AT5" s="177" t="s">
        <v>111</v>
      </c>
      <c r="AU5" s="177" t="s">
        <v>112</v>
      </c>
      <c r="AV5" s="177" t="s">
        <v>113</v>
      </c>
      <c r="AW5" s="177" t="s">
        <v>114</v>
      </c>
    </row>
    <row r="6" spans="1:49" ht="16" thickBot="1">
      <c r="A6" s="190" t="s">
        <v>115</v>
      </c>
      <c r="B6" s="235"/>
      <c r="C6" s="197"/>
      <c r="D6" s="197"/>
      <c r="E6" s="236"/>
      <c r="F6" s="235"/>
      <c r="G6" s="197"/>
      <c r="H6" s="197"/>
      <c r="I6" s="236"/>
      <c r="J6" s="510"/>
      <c r="K6" s="511"/>
      <c r="L6" s="511"/>
      <c r="M6" s="511"/>
      <c r="N6" s="511"/>
      <c r="O6" s="511"/>
      <c r="P6" s="511"/>
      <c r="Q6" s="512"/>
      <c r="R6" s="235"/>
      <c r="S6" s="372"/>
      <c r="T6" s="372"/>
      <c r="U6" s="376"/>
      <c r="V6" s="373"/>
      <c r="W6" s="195"/>
      <c r="X6" s="195"/>
      <c r="Y6" s="252"/>
      <c r="Z6" s="513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K6" s="514"/>
      <c r="AL6" s="514"/>
      <c r="AM6" s="514"/>
      <c r="AN6" s="514"/>
      <c r="AO6" s="514"/>
      <c r="AP6" s="514"/>
      <c r="AQ6" s="514"/>
      <c r="AR6" s="514"/>
      <c r="AS6" s="515"/>
      <c r="AT6" s="390"/>
      <c r="AU6" s="379"/>
      <c r="AV6" s="379"/>
      <c r="AW6" s="380"/>
    </row>
    <row r="7" spans="1:49" ht="16" thickBot="1">
      <c r="A7" s="184" t="s">
        <v>116</v>
      </c>
      <c r="B7" s="235"/>
      <c r="C7" s="197"/>
      <c r="D7" s="197"/>
      <c r="E7" s="236"/>
      <c r="F7" s="296"/>
      <c r="G7" s="343"/>
      <c r="H7" s="343"/>
      <c r="I7" s="343"/>
      <c r="J7" s="491"/>
      <c r="K7" s="492"/>
      <c r="L7" s="492"/>
      <c r="M7" s="492"/>
      <c r="N7" s="492"/>
      <c r="O7" s="492"/>
      <c r="P7" s="492"/>
      <c r="Q7" s="492"/>
      <c r="R7" s="496"/>
      <c r="S7" s="181"/>
      <c r="T7" s="180"/>
      <c r="U7" s="295"/>
      <c r="V7" s="214"/>
      <c r="W7" s="180"/>
      <c r="X7" s="180"/>
      <c r="Y7" s="295"/>
      <c r="Z7" s="404"/>
      <c r="AA7" s="405"/>
      <c r="AB7" s="405"/>
      <c r="AC7" s="406"/>
      <c r="AD7" s="404"/>
      <c r="AE7" s="405"/>
      <c r="AF7" s="405"/>
      <c r="AG7" s="406"/>
      <c r="AH7" s="404"/>
      <c r="AI7" s="405"/>
      <c r="AJ7" s="405"/>
      <c r="AK7" s="406"/>
      <c r="AL7" s="404"/>
      <c r="AM7" s="405"/>
      <c r="AN7" s="405"/>
      <c r="AO7" s="406"/>
      <c r="AP7" s="197"/>
      <c r="AQ7" s="195"/>
      <c r="AR7" s="195"/>
      <c r="AS7" s="252"/>
      <c r="AT7" s="214"/>
      <c r="AU7" s="180"/>
      <c r="AV7" s="180"/>
      <c r="AW7" s="222"/>
    </row>
    <row r="8" spans="1:49" ht="16" thickBot="1">
      <c r="A8" s="297" t="s">
        <v>117</v>
      </c>
      <c r="B8" s="214"/>
      <c r="C8" s="181"/>
      <c r="D8" s="181"/>
      <c r="E8" s="215"/>
      <c r="F8" s="365"/>
      <c r="G8" s="343"/>
      <c r="H8" s="343"/>
      <c r="I8" s="343"/>
      <c r="J8" s="491"/>
      <c r="K8" s="492"/>
      <c r="L8" s="492"/>
      <c r="M8" s="492"/>
      <c r="N8" s="492"/>
      <c r="O8" s="492"/>
      <c r="P8" s="492"/>
      <c r="Q8" s="492"/>
      <c r="R8" s="496"/>
      <c r="S8" s="181"/>
      <c r="T8" s="180"/>
      <c r="U8" s="295"/>
      <c r="V8" s="214"/>
      <c r="W8" s="180"/>
      <c r="X8" s="180"/>
      <c r="Y8" s="295"/>
      <c r="Z8" s="214"/>
      <c r="AA8" s="180"/>
      <c r="AB8" s="180"/>
      <c r="AC8" s="222"/>
      <c r="AD8" s="214"/>
      <c r="AE8" s="180"/>
      <c r="AF8" s="180"/>
      <c r="AG8" s="222"/>
      <c r="AH8" s="214"/>
      <c r="AI8" s="180"/>
      <c r="AJ8" s="180"/>
      <c r="AK8" s="222"/>
      <c r="AL8" s="214"/>
      <c r="AM8" s="180"/>
      <c r="AN8" s="180"/>
      <c r="AO8" s="222"/>
      <c r="AP8" s="181"/>
      <c r="AQ8" s="180"/>
      <c r="AR8" s="180"/>
      <c r="AS8" s="222"/>
      <c r="AT8" s="214"/>
      <c r="AU8" s="180"/>
      <c r="AV8" s="180"/>
      <c r="AW8" s="222"/>
    </row>
    <row r="9" spans="1:49" ht="16" thickBot="1">
      <c r="A9" s="297" t="s">
        <v>118</v>
      </c>
      <c r="B9" s="214"/>
      <c r="C9" s="181"/>
      <c r="D9" s="181"/>
      <c r="E9" s="215"/>
      <c r="F9" s="365"/>
      <c r="G9" s="343"/>
      <c r="H9" s="343"/>
      <c r="I9" s="343"/>
      <c r="J9" s="491"/>
      <c r="K9" s="492"/>
      <c r="L9" s="492"/>
      <c r="M9" s="496"/>
      <c r="N9" s="235"/>
      <c r="O9" s="195"/>
      <c r="P9" s="195"/>
      <c r="Q9" s="252"/>
      <c r="R9" s="235"/>
      <c r="S9" s="180"/>
      <c r="T9" s="180"/>
      <c r="U9" s="295"/>
      <c r="V9" s="214"/>
      <c r="W9" s="180"/>
      <c r="X9" s="180"/>
      <c r="Y9" s="295"/>
      <c r="Z9" s="214"/>
      <c r="AA9" s="180"/>
      <c r="AB9" s="180"/>
      <c r="AC9" s="222"/>
      <c r="AD9" s="214"/>
      <c r="AE9" s="180"/>
      <c r="AF9" s="180"/>
      <c r="AG9" s="222"/>
      <c r="AH9" s="214"/>
      <c r="AI9" s="180"/>
      <c r="AJ9" s="180"/>
      <c r="AK9" s="222"/>
      <c r="AL9" s="214"/>
      <c r="AM9" s="180"/>
      <c r="AN9" s="180"/>
      <c r="AO9" s="222"/>
      <c r="AP9" s="181"/>
      <c r="AQ9" s="180"/>
      <c r="AR9" s="180"/>
      <c r="AS9" s="222"/>
      <c r="AT9" s="214"/>
      <c r="AU9" s="180"/>
      <c r="AV9" s="180"/>
      <c r="AW9" s="222"/>
    </row>
    <row r="10" spans="1:49" ht="16" thickBot="1">
      <c r="A10" s="298" t="s">
        <v>119</v>
      </c>
      <c r="B10" s="214"/>
      <c r="C10" s="181"/>
      <c r="D10" s="181"/>
      <c r="E10" s="215"/>
      <c r="F10" s="214"/>
      <c r="G10" s="197"/>
      <c r="H10" s="197"/>
      <c r="I10" s="236"/>
      <c r="J10" s="235"/>
      <c r="K10" s="195"/>
      <c r="L10" s="195"/>
      <c r="M10" s="252"/>
      <c r="N10" s="214"/>
      <c r="O10" s="180"/>
      <c r="P10" s="180"/>
      <c r="Q10" s="222"/>
      <c r="R10" s="214"/>
      <c r="S10" s="180"/>
      <c r="T10" s="180"/>
      <c r="U10" s="295"/>
      <c r="V10" s="214"/>
      <c r="W10" s="180"/>
      <c r="X10" s="180"/>
      <c r="Y10" s="295"/>
      <c r="Z10" s="214"/>
      <c r="AA10" s="180"/>
      <c r="AB10" s="180"/>
      <c r="AC10" s="222"/>
      <c r="AD10" s="214"/>
      <c r="AE10" s="180"/>
      <c r="AF10" s="180"/>
      <c r="AG10" s="222"/>
      <c r="AH10" s="214"/>
      <c r="AI10" s="180"/>
      <c r="AJ10" s="180"/>
      <c r="AK10" s="222"/>
      <c r="AL10" s="214"/>
      <c r="AM10" s="180"/>
      <c r="AN10" s="180"/>
      <c r="AO10" s="222"/>
      <c r="AP10" s="181"/>
      <c r="AQ10" s="180"/>
      <c r="AR10" s="180"/>
      <c r="AS10" s="222"/>
      <c r="AT10" s="214"/>
      <c r="AU10" s="180"/>
      <c r="AV10" s="180"/>
      <c r="AW10" s="222"/>
    </row>
    <row r="11" spans="1:49" ht="16" thickBot="1">
      <c r="A11" s="179" t="s">
        <v>65</v>
      </c>
      <c r="B11" s="491"/>
      <c r="C11" s="492"/>
      <c r="D11" s="492"/>
      <c r="E11" s="492"/>
      <c r="F11" s="492"/>
      <c r="G11" s="493"/>
      <c r="H11" s="493"/>
      <c r="I11" s="494"/>
      <c r="J11" s="305"/>
      <c r="K11" s="306"/>
      <c r="L11" s="306"/>
      <c r="M11" s="222"/>
      <c r="N11" s="214"/>
      <c r="O11" s="180"/>
      <c r="P11" s="180"/>
      <c r="Q11" s="222"/>
      <c r="R11" s="214"/>
      <c r="S11" s="180"/>
      <c r="T11" s="180"/>
      <c r="U11" s="295"/>
      <c r="V11" s="214"/>
      <c r="W11" s="180"/>
      <c r="X11" s="180"/>
      <c r="Y11" s="295"/>
      <c r="Z11" s="214"/>
      <c r="AA11" s="180"/>
      <c r="AB11" s="180"/>
      <c r="AC11" s="222"/>
      <c r="AD11" s="214"/>
      <c r="AE11" s="180"/>
      <c r="AF11" s="180"/>
      <c r="AG11" s="222"/>
      <c r="AH11" s="214"/>
      <c r="AI11" s="180"/>
      <c r="AJ11" s="180"/>
      <c r="AK11" s="222"/>
      <c r="AL11" s="214"/>
      <c r="AM11" s="180"/>
      <c r="AN11" s="180"/>
      <c r="AO11" s="222"/>
      <c r="AP11" s="181"/>
      <c r="AQ11" s="180"/>
      <c r="AR11" s="180"/>
      <c r="AS11" s="222"/>
      <c r="AT11" s="214"/>
      <c r="AU11" s="180"/>
      <c r="AV11" s="180"/>
      <c r="AW11" s="222"/>
    </row>
    <row r="12" spans="1:49" ht="16" thickBot="1">
      <c r="A12" s="179" t="s">
        <v>67</v>
      </c>
      <c r="B12" s="296"/>
      <c r="C12" s="491"/>
      <c r="D12" s="492"/>
      <c r="E12" s="492"/>
      <c r="F12" s="492"/>
      <c r="G12" s="492"/>
      <c r="H12" s="492"/>
      <c r="I12" s="496"/>
      <c r="J12" s="214"/>
      <c r="K12" s="180"/>
      <c r="L12" s="180"/>
      <c r="M12" s="222"/>
      <c r="N12" s="214"/>
      <c r="O12" s="180"/>
      <c r="P12" s="180"/>
      <c r="Q12" s="222"/>
      <c r="R12" s="214"/>
      <c r="S12" s="180"/>
      <c r="T12" s="180"/>
      <c r="U12" s="295"/>
      <c r="V12" s="214"/>
      <c r="W12" s="180"/>
      <c r="X12" s="180"/>
      <c r="Y12" s="295"/>
      <c r="Z12" s="214"/>
      <c r="AA12" s="180"/>
      <c r="AB12" s="180"/>
      <c r="AC12" s="222"/>
      <c r="AD12" s="214"/>
      <c r="AE12" s="180"/>
      <c r="AF12" s="180"/>
      <c r="AG12" s="222"/>
      <c r="AH12" s="214"/>
      <c r="AI12" s="180"/>
      <c r="AJ12" s="180"/>
      <c r="AK12" s="222"/>
      <c r="AL12" s="214"/>
      <c r="AM12" s="180"/>
      <c r="AN12" s="180"/>
      <c r="AO12" s="222"/>
      <c r="AP12" s="181"/>
      <c r="AQ12" s="180"/>
      <c r="AR12" s="180"/>
      <c r="AS12" s="222"/>
      <c r="AT12" s="214"/>
      <c r="AU12" s="180"/>
      <c r="AV12" s="180"/>
      <c r="AW12" s="222"/>
    </row>
    <row r="13" spans="1:49" ht="16" thickBot="1">
      <c r="A13" s="179" t="s">
        <v>69</v>
      </c>
      <c r="B13" s="365"/>
      <c r="C13" s="343"/>
      <c r="D13" s="491"/>
      <c r="E13" s="492"/>
      <c r="F13" s="492"/>
      <c r="G13" s="492"/>
      <c r="H13" s="492"/>
      <c r="I13" s="496"/>
      <c r="J13" s="344"/>
      <c r="K13" s="345"/>
      <c r="L13" s="346"/>
      <c r="M13" s="346"/>
      <c r="N13" s="347"/>
      <c r="O13" s="346"/>
      <c r="P13" s="346"/>
      <c r="Q13" s="348"/>
      <c r="R13" s="347"/>
      <c r="S13" s="180"/>
      <c r="T13" s="180"/>
      <c r="U13" s="295"/>
      <c r="V13" s="214"/>
      <c r="W13" s="180"/>
      <c r="X13" s="180"/>
      <c r="Y13" s="295"/>
      <c r="Z13" s="214"/>
      <c r="AA13" s="180"/>
      <c r="AB13" s="180"/>
      <c r="AC13" s="222"/>
      <c r="AD13" s="214"/>
      <c r="AE13" s="180"/>
      <c r="AF13" s="180"/>
      <c r="AG13" s="222"/>
      <c r="AH13" s="214"/>
      <c r="AI13" s="180"/>
      <c r="AJ13" s="180"/>
      <c r="AK13" s="222"/>
      <c r="AL13" s="214"/>
      <c r="AM13" s="180"/>
      <c r="AN13" s="180"/>
      <c r="AO13" s="222"/>
      <c r="AP13" s="181"/>
      <c r="AQ13" s="180"/>
      <c r="AR13" s="180"/>
      <c r="AS13" s="222"/>
      <c r="AT13" s="214"/>
      <c r="AU13" s="180"/>
      <c r="AV13" s="180"/>
      <c r="AW13" s="222"/>
    </row>
    <row r="14" spans="1:49" ht="16" thickBot="1">
      <c r="A14" s="179" t="s">
        <v>71</v>
      </c>
      <c r="B14" s="365"/>
      <c r="C14" s="343"/>
      <c r="D14" s="491"/>
      <c r="E14" s="492"/>
      <c r="F14" s="492"/>
      <c r="G14" s="492"/>
      <c r="H14" s="492"/>
      <c r="I14" s="496"/>
      <c r="J14" s="214"/>
      <c r="K14" s="180"/>
      <c r="L14" s="180"/>
      <c r="M14" s="222"/>
      <c r="N14" s="214"/>
      <c r="O14" s="180"/>
      <c r="P14" s="180"/>
      <c r="Q14" s="222"/>
      <c r="R14" s="214"/>
      <c r="S14" s="180"/>
      <c r="T14" s="180"/>
      <c r="U14" s="295"/>
      <c r="V14" s="214"/>
      <c r="W14" s="180"/>
      <c r="X14" s="180"/>
      <c r="Y14" s="295"/>
      <c r="Z14" s="214"/>
      <c r="AA14" s="180"/>
      <c r="AB14" s="180"/>
      <c r="AC14" s="222"/>
      <c r="AD14" s="214"/>
      <c r="AE14" s="180"/>
      <c r="AF14" s="180"/>
      <c r="AG14" s="222"/>
      <c r="AH14" s="214"/>
      <c r="AI14" s="180"/>
      <c r="AJ14" s="180"/>
      <c r="AK14" s="222"/>
      <c r="AL14" s="214"/>
      <c r="AM14" s="180"/>
      <c r="AN14" s="180"/>
      <c r="AO14" s="222"/>
      <c r="AP14" s="181"/>
      <c r="AQ14" s="180"/>
      <c r="AR14" s="180"/>
      <c r="AS14" s="222"/>
      <c r="AT14" s="214"/>
      <c r="AU14" s="180"/>
      <c r="AV14" s="180"/>
      <c r="AW14" s="222"/>
    </row>
    <row r="15" spans="1:49" ht="16" thickBot="1">
      <c r="A15" s="183" t="s">
        <v>72</v>
      </c>
      <c r="B15" s="214"/>
      <c r="C15" s="197"/>
      <c r="D15" s="197"/>
      <c r="E15" s="236"/>
      <c r="F15" s="235"/>
      <c r="G15" s="197"/>
      <c r="H15" s="197"/>
      <c r="I15" s="236"/>
      <c r="J15" s="214"/>
      <c r="K15" s="180"/>
      <c r="L15" s="180"/>
      <c r="M15" s="308"/>
      <c r="N15" s="214"/>
      <c r="O15" s="180"/>
      <c r="P15" s="180"/>
      <c r="Q15" s="222"/>
      <c r="R15" s="214"/>
      <c r="S15" s="180"/>
      <c r="T15" s="180"/>
      <c r="U15" s="295"/>
      <c r="V15" s="214"/>
      <c r="W15" s="180"/>
      <c r="X15" s="180"/>
      <c r="Y15" s="295"/>
      <c r="Z15" s="214"/>
      <c r="AA15" s="180"/>
      <c r="AB15" s="180"/>
      <c r="AC15" s="222"/>
      <c r="AD15" s="214"/>
      <c r="AE15" s="180"/>
      <c r="AF15" s="180"/>
      <c r="AG15" s="222"/>
      <c r="AH15" s="214"/>
      <c r="AI15" s="180"/>
      <c r="AJ15" s="180"/>
      <c r="AK15" s="222"/>
      <c r="AL15" s="214"/>
      <c r="AM15" s="180"/>
      <c r="AN15" s="180"/>
      <c r="AO15" s="222"/>
      <c r="AP15" s="181"/>
      <c r="AQ15" s="180"/>
      <c r="AR15" s="180"/>
      <c r="AS15" s="222"/>
      <c r="AT15" s="214"/>
      <c r="AU15" s="180"/>
      <c r="AV15" s="180"/>
      <c r="AW15" s="222"/>
    </row>
    <row r="16" spans="1:49" ht="16" thickBot="1">
      <c r="A16" s="179" t="s">
        <v>73</v>
      </c>
      <c r="B16" s="214"/>
      <c r="C16" s="181"/>
      <c r="D16" s="181"/>
      <c r="E16" s="215"/>
      <c r="F16" s="214"/>
      <c r="G16" s="181"/>
      <c r="H16" s="181"/>
      <c r="I16" s="215"/>
      <c r="J16" s="491"/>
      <c r="K16" s="492"/>
      <c r="L16" s="496"/>
      <c r="M16" s="215"/>
      <c r="N16" s="338"/>
      <c r="O16" s="341"/>
      <c r="P16" s="341"/>
      <c r="Q16" s="342"/>
      <c r="R16" s="214"/>
      <c r="S16" s="180"/>
      <c r="T16" s="180"/>
      <c r="U16" s="318"/>
      <c r="V16" s="305"/>
      <c r="W16" s="306"/>
      <c r="X16" s="306"/>
      <c r="Y16" s="295"/>
      <c r="Z16" s="214"/>
      <c r="AA16" s="180"/>
      <c r="AB16" s="180"/>
      <c r="AC16" s="222"/>
      <c r="AD16" s="214"/>
      <c r="AE16" s="180"/>
      <c r="AF16" s="180"/>
      <c r="AG16" s="222"/>
      <c r="AH16" s="214"/>
      <c r="AI16" s="180"/>
      <c r="AJ16" s="180"/>
      <c r="AK16" s="222"/>
      <c r="AL16" s="214"/>
      <c r="AM16" s="180"/>
      <c r="AN16" s="180"/>
      <c r="AO16" s="222"/>
      <c r="AP16" s="181"/>
      <c r="AQ16" s="180"/>
      <c r="AR16" s="180"/>
      <c r="AS16" s="222"/>
      <c r="AT16" s="214"/>
      <c r="AU16" s="180"/>
      <c r="AV16" s="180"/>
      <c r="AW16" s="222"/>
    </row>
    <row r="17" spans="1:49" ht="16" thickBot="1">
      <c r="A17" s="183" t="s">
        <v>74</v>
      </c>
      <c r="B17" s="214"/>
      <c r="C17" s="181"/>
      <c r="D17" s="181"/>
      <c r="E17" s="215"/>
      <c r="F17" s="214"/>
      <c r="G17" s="181"/>
      <c r="H17" s="181"/>
      <c r="I17" s="215"/>
      <c r="J17" s="235"/>
      <c r="K17" s="195"/>
      <c r="L17" s="195"/>
      <c r="M17" s="222"/>
      <c r="N17" s="214"/>
      <c r="O17" s="180"/>
      <c r="P17" s="180"/>
      <c r="Q17" s="222"/>
      <c r="R17" s="338"/>
      <c r="S17" s="341"/>
      <c r="T17" s="341"/>
      <c r="U17" s="367"/>
      <c r="V17" s="214"/>
      <c r="W17" s="180"/>
      <c r="X17" s="180"/>
      <c r="Y17" s="318"/>
      <c r="Z17" s="305"/>
      <c r="AA17" s="306"/>
      <c r="AB17" s="306"/>
      <c r="AC17" s="222"/>
      <c r="AD17" s="214"/>
      <c r="AE17" s="180"/>
      <c r="AF17" s="180"/>
      <c r="AG17" s="222"/>
      <c r="AH17" s="214"/>
      <c r="AI17" s="180"/>
      <c r="AJ17" s="180"/>
      <c r="AK17" s="222"/>
      <c r="AL17" s="214"/>
      <c r="AM17" s="180"/>
      <c r="AN17" s="180"/>
      <c r="AO17" s="222"/>
      <c r="AP17" s="181"/>
      <c r="AQ17" s="180"/>
      <c r="AR17" s="180"/>
      <c r="AS17" s="222"/>
      <c r="AT17" s="214"/>
      <c r="AU17" s="180"/>
      <c r="AV17" s="180"/>
      <c r="AW17" s="222"/>
    </row>
    <row r="18" spans="1:49" ht="16" thickBot="1">
      <c r="A18" s="184" t="s">
        <v>20</v>
      </c>
      <c r="B18" s="214"/>
      <c r="C18" s="181"/>
      <c r="D18" s="181"/>
      <c r="E18" s="215"/>
      <c r="F18" s="214"/>
      <c r="G18" s="181"/>
      <c r="H18" s="181"/>
      <c r="I18" s="215"/>
      <c r="J18" s="491"/>
      <c r="K18" s="492"/>
      <c r="L18" s="492"/>
      <c r="M18" s="492"/>
      <c r="N18" s="492"/>
      <c r="O18" s="492"/>
      <c r="P18" s="492"/>
      <c r="Q18" s="492"/>
      <c r="R18" s="496"/>
      <c r="S18" s="181"/>
      <c r="T18" s="180"/>
      <c r="U18" s="295"/>
      <c r="V18" s="214"/>
      <c r="W18" s="180"/>
      <c r="X18" s="180"/>
      <c r="Y18" s="295"/>
      <c r="Z18" s="214"/>
      <c r="AA18" s="180"/>
      <c r="AB18" s="180"/>
      <c r="AC18" s="222"/>
      <c r="AD18" s="214"/>
      <c r="AE18" s="180"/>
      <c r="AF18" s="180"/>
      <c r="AG18" s="222"/>
      <c r="AH18" s="214"/>
      <c r="AI18" s="180"/>
      <c r="AJ18" s="180"/>
      <c r="AK18" s="222"/>
      <c r="AL18" s="214"/>
      <c r="AM18" s="180"/>
      <c r="AN18" s="180"/>
      <c r="AO18" s="222"/>
      <c r="AP18" s="181"/>
      <c r="AQ18" s="180"/>
      <c r="AR18" s="180"/>
      <c r="AS18" s="222"/>
      <c r="AT18" s="214"/>
      <c r="AU18" s="180"/>
      <c r="AV18" s="180"/>
      <c r="AW18" s="222"/>
    </row>
    <row r="19" spans="1:49" ht="16" thickBot="1">
      <c r="A19" s="183" t="s">
        <v>76</v>
      </c>
      <c r="B19" s="214"/>
      <c r="C19" s="181"/>
      <c r="D19" s="181"/>
      <c r="E19" s="215"/>
      <c r="F19" s="214"/>
      <c r="G19" s="181"/>
      <c r="H19" s="181"/>
      <c r="I19" s="215"/>
      <c r="J19" s="235"/>
      <c r="K19" s="195"/>
      <c r="L19" s="195"/>
      <c r="M19" s="252"/>
      <c r="N19" s="368"/>
      <c r="O19" s="371"/>
      <c r="P19" s="402"/>
      <c r="Q19" s="403"/>
      <c r="R19" s="374"/>
      <c r="S19" s="310"/>
      <c r="T19" s="310"/>
      <c r="U19" s="369"/>
      <c r="V19" s="331"/>
      <c r="W19" s="310"/>
      <c r="X19" s="310"/>
      <c r="Y19" s="369"/>
      <c r="Z19" s="331"/>
      <c r="AA19" s="310"/>
      <c r="AB19" s="310"/>
      <c r="AC19" s="332"/>
      <c r="AD19" s="309"/>
      <c r="AE19" s="180"/>
      <c r="AF19" s="180"/>
      <c r="AG19" s="222"/>
      <c r="AH19" s="214"/>
      <c r="AI19" s="180"/>
      <c r="AJ19" s="180"/>
      <c r="AK19" s="222"/>
      <c r="AL19" s="214"/>
      <c r="AM19" s="180"/>
      <c r="AN19" s="180"/>
      <c r="AO19" s="222"/>
      <c r="AP19" s="181"/>
      <c r="AQ19" s="180"/>
      <c r="AR19" s="180"/>
      <c r="AS19" s="222"/>
      <c r="AT19" s="214"/>
      <c r="AU19" s="180"/>
      <c r="AV19" s="180"/>
      <c r="AW19" s="222"/>
    </row>
    <row r="20" spans="1:49" ht="31.5" thickBot="1">
      <c r="A20" s="188" t="s">
        <v>77</v>
      </c>
      <c r="B20" s="214"/>
      <c r="C20" s="181"/>
      <c r="D20" s="181"/>
      <c r="E20" s="215"/>
      <c r="F20" s="214"/>
      <c r="G20" s="181"/>
      <c r="H20" s="181"/>
      <c r="I20" s="215"/>
      <c r="J20" s="214"/>
      <c r="K20" s="180"/>
      <c r="L20" s="295"/>
      <c r="M20" s="366"/>
      <c r="N20" s="256"/>
      <c r="O20" s="257"/>
      <c r="P20" s="401"/>
      <c r="Q20" s="258"/>
      <c r="R20" s="325"/>
      <c r="S20" s="310"/>
      <c r="T20" s="310"/>
      <c r="U20" s="369"/>
      <c r="V20" s="331"/>
      <c r="W20" s="310"/>
      <c r="X20" s="310"/>
      <c r="Y20" s="369"/>
      <c r="Z20" s="331"/>
      <c r="AA20" s="310"/>
      <c r="AB20" s="310"/>
      <c r="AC20" s="332"/>
      <c r="AD20" s="314"/>
      <c r="AE20" s="316"/>
      <c r="AF20" s="316"/>
      <c r="AG20" s="410"/>
      <c r="AH20" s="309"/>
      <c r="AI20" s="307"/>
      <c r="AJ20" s="180"/>
      <c r="AK20" s="222"/>
      <c r="AL20" s="214"/>
      <c r="AM20" s="180"/>
      <c r="AN20" s="180"/>
      <c r="AO20" s="222"/>
      <c r="AP20" s="181"/>
      <c r="AQ20" s="180"/>
      <c r="AR20" s="180"/>
      <c r="AS20" s="222"/>
      <c r="AT20" s="214"/>
      <c r="AU20" s="180"/>
      <c r="AV20" s="180"/>
      <c r="AW20" s="222"/>
    </row>
    <row r="21" spans="1:49" ht="16" thickBot="1">
      <c r="A21" s="179" t="s">
        <v>78</v>
      </c>
      <c r="B21" s="214"/>
      <c r="C21" s="181"/>
      <c r="D21" s="181"/>
      <c r="E21" s="215"/>
      <c r="F21" s="214"/>
      <c r="G21" s="181"/>
      <c r="H21" s="181"/>
      <c r="I21" s="215"/>
      <c r="J21" s="214"/>
      <c r="K21" s="180"/>
      <c r="L21" s="180"/>
      <c r="M21" s="252"/>
      <c r="N21" s="362"/>
      <c r="O21" s="363"/>
      <c r="P21" s="363"/>
      <c r="Q21" s="364"/>
      <c r="R21" s="214"/>
      <c r="S21" s="180"/>
      <c r="T21" s="180"/>
      <c r="U21" s="295"/>
      <c r="V21" s="331"/>
      <c r="W21" s="310"/>
      <c r="X21" s="310"/>
      <c r="Y21" s="369"/>
      <c r="Z21" s="331"/>
      <c r="AA21" s="310"/>
      <c r="AB21" s="310"/>
      <c r="AC21" s="332"/>
      <c r="AD21" s="331"/>
      <c r="AE21" s="310"/>
      <c r="AF21" s="310"/>
      <c r="AG21" s="332"/>
      <c r="AH21" s="331"/>
      <c r="AI21" s="310"/>
      <c r="AJ21" s="310"/>
      <c r="AK21" s="332"/>
      <c r="AL21" s="331"/>
      <c r="AM21" s="310"/>
      <c r="AN21" s="310"/>
      <c r="AO21" s="332"/>
      <c r="AP21" s="325"/>
      <c r="AQ21" s="310"/>
      <c r="AR21" s="310"/>
      <c r="AS21" s="310"/>
      <c r="AT21" s="312"/>
      <c r="AU21" s="313"/>
      <c r="AV21" s="313"/>
      <c r="AW21" s="311"/>
    </row>
    <row r="22" spans="1:49" ht="16" thickBot="1">
      <c r="A22" s="179" t="s">
        <v>80</v>
      </c>
      <c r="B22" s="214"/>
      <c r="C22" s="181"/>
      <c r="D22" s="181"/>
      <c r="E22" s="215"/>
      <c r="F22" s="214"/>
      <c r="G22" s="181"/>
      <c r="H22" s="181"/>
      <c r="I22" s="215"/>
      <c r="J22" s="169"/>
      <c r="K22" s="180"/>
      <c r="L22" s="180"/>
      <c r="M22" s="222"/>
      <c r="N22" s="235"/>
      <c r="O22" s="195"/>
      <c r="P22" s="195"/>
      <c r="Q22" s="252"/>
      <c r="R22" s="491"/>
      <c r="S22" s="492"/>
      <c r="T22" s="492"/>
      <c r="U22" s="496"/>
      <c r="V22" s="331"/>
      <c r="W22" s="310"/>
      <c r="X22" s="310"/>
      <c r="Y22" s="369"/>
      <c r="Z22" s="331"/>
      <c r="AA22" s="310"/>
      <c r="AB22" s="310"/>
      <c r="AC22" s="332"/>
      <c r="AD22" s="331"/>
      <c r="AE22" s="310"/>
      <c r="AF22" s="310"/>
      <c r="AG22" s="332"/>
      <c r="AH22" s="331"/>
      <c r="AI22" s="310"/>
      <c r="AJ22" s="310"/>
      <c r="AK22" s="332"/>
      <c r="AL22" s="331"/>
      <c r="AM22" s="310"/>
      <c r="AN22" s="310"/>
      <c r="AO22" s="332"/>
      <c r="AP22" s="315"/>
      <c r="AQ22" s="313"/>
      <c r="AR22" s="313"/>
      <c r="AS22" s="311"/>
      <c r="AT22" s="312"/>
      <c r="AU22" s="313"/>
      <c r="AV22" s="313"/>
      <c r="AW22" s="311"/>
    </row>
    <row r="23" spans="1:49" ht="16" thickBot="1">
      <c r="A23" s="298" t="s">
        <v>120</v>
      </c>
      <c r="B23" s="214"/>
      <c r="C23" s="181"/>
      <c r="D23" s="181"/>
      <c r="E23" s="215"/>
      <c r="F23" s="214"/>
      <c r="G23" s="181"/>
      <c r="H23" s="181"/>
      <c r="I23" s="215"/>
      <c r="J23" s="169"/>
      <c r="K23" s="180"/>
      <c r="L23" s="180"/>
      <c r="M23" s="222"/>
      <c r="N23" s="214"/>
      <c r="O23" s="180"/>
      <c r="P23" s="180"/>
      <c r="Q23" s="222"/>
      <c r="R23" s="235"/>
      <c r="S23" s="195"/>
      <c r="T23" s="195"/>
      <c r="U23" s="370"/>
      <c r="V23" s="331"/>
      <c r="W23" s="310"/>
      <c r="X23" s="310"/>
      <c r="Y23" s="369"/>
      <c r="Z23" s="331"/>
      <c r="AA23" s="310"/>
      <c r="AB23" s="310"/>
      <c r="AC23" s="332"/>
      <c r="AD23" s="331"/>
      <c r="AE23" s="310"/>
      <c r="AF23" s="310"/>
      <c r="AG23" s="332"/>
      <c r="AH23" s="331"/>
      <c r="AI23" s="310"/>
      <c r="AJ23" s="310"/>
      <c r="AK23" s="332"/>
      <c r="AL23" s="331"/>
      <c r="AM23" s="310"/>
      <c r="AN23" s="310"/>
      <c r="AO23" s="332"/>
      <c r="AP23" s="315"/>
      <c r="AQ23" s="313"/>
      <c r="AR23" s="313"/>
      <c r="AS23" s="311"/>
      <c r="AT23" s="312"/>
      <c r="AU23" s="313"/>
      <c r="AV23" s="313"/>
      <c r="AW23" s="311"/>
    </row>
    <row r="24" spans="1:49" ht="16" thickBot="1">
      <c r="A24" s="190" t="str">
        <f>Presupuesto!B8</f>
        <v xml:space="preserve">Suministro, transporte y construccion de la cimentación </v>
      </c>
      <c r="B24" s="214"/>
      <c r="C24" s="181"/>
      <c r="D24" s="181"/>
      <c r="E24" s="215"/>
      <c r="F24" s="214"/>
      <c r="G24" s="181"/>
      <c r="H24" s="181"/>
      <c r="I24" s="215"/>
      <c r="J24" s="169"/>
      <c r="K24" s="180"/>
      <c r="L24" s="180"/>
      <c r="M24" s="222"/>
      <c r="N24" s="491"/>
      <c r="O24" s="492"/>
      <c r="P24" s="492"/>
      <c r="Q24" s="492"/>
      <c r="R24" s="492"/>
      <c r="S24" s="492"/>
      <c r="T24" s="492"/>
      <c r="U24" s="492"/>
      <c r="V24" s="492"/>
      <c r="W24" s="492"/>
      <c r="X24" s="492"/>
      <c r="Y24" s="492"/>
      <c r="Z24" s="407"/>
      <c r="AA24" s="408"/>
      <c r="AB24" s="408"/>
      <c r="AC24" s="409"/>
      <c r="AD24" s="331"/>
      <c r="AE24" s="310"/>
      <c r="AF24" s="310"/>
      <c r="AG24" s="332"/>
      <c r="AH24" s="331"/>
      <c r="AI24" s="310"/>
      <c r="AJ24" s="310"/>
      <c r="AK24" s="332"/>
      <c r="AL24" s="331"/>
      <c r="AM24" s="310"/>
      <c r="AN24" s="310"/>
      <c r="AO24" s="332"/>
      <c r="AP24" s="315"/>
      <c r="AQ24" s="313"/>
      <c r="AR24" s="313"/>
      <c r="AS24" s="311"/>
      <c r="AT24" s="312"/>
      <c r="AU24" s="313"/>
      <c r="AV24" s="313"/>
      <c r="AW24" s="311"/>
    </row>
    <row r="25" spans="1:49" ht="38.15" customHeight="1" thickBot="1">
      <c r="A25" s="190" t="str">
        <f>Presupuesto!B9</f>
        <v xml:space="preserve">Suministro, transporte e instalación de estructura para soportar juego de dos (2) módulos </v>
      </c>
      <c r="B25" s="214"/>
      <c r="C25" s="181"/>
      <c r="D25" s="181"/>
      <c r="E25" s="215"/>
      <c r="F25" s="214"/>
      <c r="G25" s="181"/>
      <c r="H25" s="181"/>
      <c r="I25" s="215"/>
      <c r="J25" s="169"/>
      <c r="K25" s="180"/>
      <c r="L25" s="180"/>
      <c r="M25" s="222"/>
      <c r="N25" s="235"/>
      <c r="O25" s="195"/>
      <c r="P25" s="195"/>
      <c r="Q25" s="252"/>
      <c r="R25" s="507"/>
      <c r="S25" s="508"/>
      <c r="T25" s="508"/>
      <c r="U25" s="508"/>
      <c r="V25" s="509"/>
      <c r="W25" s="509"/>
      <c r="X25" s="509"/>
      <c r="Y25" s="509"/>
      <c r="Z25" s="493"/>
      <c r="AA25" s="493"/>
      <c r="AB25" s="493"/>
      <c r="AC25" s="494"/>
      <c r="AD25" s="407"/>
      <c r="AE25" s="408"/>
      <c r="AF25" s="408"/>
      <c r="AG25" s="409"/>
      <c r="AH25" s="407"/>
      <c r="AI25" s="408"/>
      <c r="AJ25" s="408"/>
      <c r="AK25" s="409"/>
      <c r="AL25" s="407"/>
      <c r="AM25" s="408"/>
      <c r="AN25" s="408"/>
      <c r="AO25" s="409"/>
      <c r="AP25" s="315"/>
      <c r="AQ25" s="313"/>
      <c r="AR25" s="313"/>
      <c r="AS25" s="311"/>
      <c r="AT25" s="312"/>
      <c r="AU25" s="313"/>
      <c r="AV25" s="313"/>
      <c r="AW25" s="311"/>
    </row>
    <row r="26" spans="1:49" ht="16" thickBot="1">
      <c r="A26" s="190" t="str">
        <f>Presupuesto!B10</f>
        <v>Suministro, Transporte e instalacion de Gabinete y Protecciones</v>
      </c>
      <c r="B26" s="214"/>
      <c r="C26" s="181"/>
      <c r="D26" s="181"/>
      <c r="E26" s="215"/>
      <c r="F26" s="214"/>
      <c r="G26" s="181"/>
      <c r="H26" s="181"/>
      <c r="I26" s="215"/>
      <c r="J26" s="214"/>
      <c r="K26" s="180"/>
      <c r="L26" s="180"/>
      <c r="M26" s="222"/>
      <c r="N26" s="331"/>
      <c r="O26" s="310"/>
      <c r="P26" s="310"/>
      <c r="Q26" s="369"/>
      <c r="R26" s="392"/>
      <c r="S26" s="393"/>
      <c r="T26" s="393"/>
      <c r="U26" s="394"/>
      <c r="V26" s="500"/>
      <c r="W26" s="501"/>
      <c r="X26" s="501"/>
      <c r="Y26" s="501"/>
      <c r="Z26" s="501"/>
      <c r="AA26" s="501"/>
      <c r="AB26" s="501"/>
      <c r="AC26" s="501"/>
      <c r="AD26" s="501"/>
      <c r="AE26" s="501"/>
      <c r="AF26" s="501"/>
      <c r="AG26" s="501"/>
      <c r="AH26" s="501"/>
      <c r="AI26" s="501"/>
      <c r="AJ26" s="501"/>
      <c r="AK26" s="501"/>
      <c r="AL26" s="501"/>
      <c r="AM26" s="501"/>
      <c r="AN26" s="501"/>
      <c r="AO26" s="504"/>
      <c r="AP26" s="214"/>
      <c r="AQ26" s="180"/>
      <c r="AR26" s="180"/>
      <c r="AS26" s="222"/>
      <c r="AT26" s="214"/>
      <c r="AU26" s="180"/>
      <c r="AV26" s="180"/>
      <c r="AW26" s="222"/>
    </row>
    <row r="27" spans="1:49" ht="109" thickBot="1">
      <c r="A27" s="190" t="str">
        <f>Presupuesto!B11</f>
        <v>Suministro e instalación de juego solares fotovoltaicos monocristalinos 1200 W (2 paneles de 600W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v>
      </c>
      <c r="B27" s="214"/>
      <c r="C27" s="181"/>
      <c r="D27" s="181"/>
      <c r="E27" s="215"/>
      <c r="F27" s="214"/>
      <c r="G27" s="181"/>
      <c r="H27" s="181"/>
      <c r="I27" s="215"/>
      <c r="J27" s="214"/>
      <c r="K27" s="180"/>
      <c r="L27" s="180"/>
      <c r="M27" s="222"/>
      <c r="N27" s="214"/>
      <c r="O27" s="180"/>
      <c r="P27" s="180"/>
      <c r="Q27" s="295"/>
      <c r="R27" s="214"/>
      <c r="S27" s="180"/>
      <c r="T27" s="245"/>
      <c r="U27" s="244"/>
      <c r="V27" s="500"/>
      <c r="W27" s="501"/>
      <c r="X27" s="501"/>
      <c r="Y27" s="501"/>
      <c r="Z27" s="501"/>
      <c r="AA27" s="501"/>
      <c r="AB27" s="501"/>
      <c r="AC27" s="501"/>
      <c r="AD27" s="501"/>
      <c r="AE27" s="501"/>
      <c r="AF27" s="501"/>
      <c r="AG27" s="501"/>
      <c r="AH27" s="501"/>
      <c r="AI27" s="501"/>
      <c r="AJ27" s="501"/>
      <c r="AK27" s="501"/>
      <c r="AL27" s="501"/>
      <c r="AM27" s="501"/>
      <c r="AN27" s="501"/>
      <c r="AO27" s="504"/>
      <c r="AP27" s="312"/>
      <c r="AQ27" s="313"/>
      <c r="AR27" s="313"/>
      <c r="AS27" s="311"/>
      <c r="AT27" s="331"/>
      <c r="AU27" s="310"/>
      <c r="AV27" s="310"/>
      <c r="AW27" s="332"/>
    </row>
    <row r="28" spans="1:49" ht="31.5" thickBot="1">
      <c r="A28" s="190" t="str">
        <f>Presupuesto!B12</f>
        <v>Suministro, transporte e instalación de batería de litio cicloprofundo (Solares) LifePo4 de 200 Ah - 24 VDC cada una</v>
      </c>
      <c r="B28" s="214"/>
      <c r="C28" s="181"/>
      <c r="D28" s="181"/>
      <c r="E28" s="215"/>
      <c r="F28" s="214"/>
      <c r="G28" s="181"/>
      <c r="H28" s="181"/>
      <c r="I28" s="215"/>
      <c r="J28" s="214"/>
      <c r="K28" s="180"/>
      <c r="L28" s="180"/>
      <c r="M28" s="222"/>
      <c r="N28" s="214"/>
      <c r="O28" s="180"/>
      <c r="P28" s="180"/>
      <c r="Q28" s="295"/>
      <c r="R28" s="214"/>
      <c r="S28" s="180"/>
      <c r="T28" s="245"/>
      <c r="U28" s="244"/>
      <c r="V28" s="500"/>
      <c r="W28" s="501"/>
      <c r="X28" s="501"/>
      <c r="Y28" s="501"/>
      <c r="Z28" s="501"/>
      <c r="AA28" s="501"/>
      <c r="AB28" s="501"/>
      <c r="AC28" s="501"/>
      <c r="AD28" s="501"/>
      <c r="AE28" s="501"/>
      <c r="AF28" s="501"/>
      <c r="AG28" s="501"/>
      <c r="AH28" s="501"/>
      <c r="AI28" s="501"/>
      <c r="AJ28" s="501"/>
      <c r="AK28" s="501"/>
      <c r="AL28" s="501"/>
      <c r="AM28" s="501"/>
      <c r="AN28" s="501"/>
      <c r="AO28" s="504"/>
      <c r="AP28" s="312"/>
      <c r="AQ28" s="313"/>
      <c r="AR28" s="313"/>
      <c r="AS28" s="311"/>
      <c r="AT28" s="331"/>
      <c r="AU28" s="310"/>
      <c r="AV28" s="180"/>
      <c r="AW28" s="222"/>
    </row>
    <row r="29" spans="1:49" ht="62.5" thickBot="1">
      <c r="A29" s="190" t="str">
        <f>Presupuesto!B13</f>
        <v xml:space="preserve">Suministro, transporte e instalación de regulador (controlador) Solar tecnología MPPT de 12-24 VDC, 60A  con display LCD, indicación led de bajo voltaje, eficiencia minima de 96%, protección contra cortocircuito y bajo voltaje, IP20 o superior, apto para cargar batería tipo LiFePO4 </v>
      </c>
      <c r="B29" s="214"/>
      <c r="C29" s="181"/>
      <c r="D29" s="181"/>
      <c r="E29" s="215"/>
      <c r="F29" s="214"/>
      <c r="G29" s="181"/>
      <c r="H29" s="181"/>
      <c r="I29" s="215"/>
      <c r="J29" s="214"/>
      <c r="K29" s="180"/>
      <c r="L29" s="180"/>
      <c r="M29" s="222"/>
      <c r="N29" s="214"/>
      <c r="O29" s="180"/>
      <c r="P29" s="180"/>
      <c r="Q29" s="295"/>
      <c r="R29" s="214"/>
      <c r="S29" s="180"/>
      <c r="T29" s="180"/>
      <c r="U29" s="222"/>
      <c r="V29" s="500"/>
      <c r="W29" s="501"/>
      <c r="X29" s="501"/>
      <c r="Y29" s="501"/>
      <c r="Z29" s="501"/>
      <c r="AA29" s="501"/>
      <c r="AB29" s="501"/>
      <c r="AC29" s="501"/>
      <c r="AD29" s="501"/>
      <c r="AE29" s="501"/>
      <c r="AF29" s="501"/>
      <c r="AG29" s="501"/>
      <c r="AH29" s="501"/>
      <c r="AI29" s="501"/>
      <c r="AJ29" s="501"/>
      <c r="AK29" s="501"/>
      <c r="AL29" s="501"/>
      <c r="AM29" s="501"/>
      <c r="AN29" s="501"/>
      <c r="AO29" s="504"/>
      <c r="AP29" s="312"/>
      <c r="AQ29" s="313"/>
      <c r="AR29" s="313"/>
      <c r="AS29" s="311"/>
      <c r="AT29" s="312"/>
      <c r="AU29" s="313"/>
      <c r="AV29" s="313"/>
      <c r="AW29" s="311"/>
    </row>
    <row r="30" spans="1:49" ht="31.5" thickBot="1">
      <c r="A30" s="190" t="str">
        <f>Presupuesto!B14</f>
        <v>Suministro, transporte e instalación de inversor de 2000 W, 24 VDC - 120 VAC, 60 Hz, onda senoidal pura</v>
      </c>
      <c r="B30" s="214"/>
      <c r="C30" s="181"/>
      <c r="D30" s="181"/>
      <c r="E30" s="215"/>
      <c r="F30" s="214"/>
      <c r="G30" s="181"/>
      <c r="H30" s="181"/>
      <c r="I30" s="215"/>
      <c r="J30" s="347"/>
      <c r="K30" s="346"/>
      <c r="L30" s="346"/>
      <c r="M30" s="348"/>
      <c r="N30" s="312"/>
      <c r="O30" s="313"/>
      <c r="P30" s="313"/>
      <c r="Q30" s="391"/>
      <c r="R30" s="395"/>
      <c r="S30" s="396"/>
      <c r="T30" s="396"/>
      <c r="U30" s="397"/>
      <c r="V30" s="505"/>
      <c r="W30" s="506"/>
      <c r="X30" s="506"/>
      <c r="Y30" s="506"/>
      <c r="Z30" s="498"/>
      <c r="AA30" s="498"/>
      <c r="AB30" s="498"/>
      <c r="AC30" s="498"/>
      <c r="AD30" s="498"/>
      <c r="AE30" s="498"/>
      <c r="AF30" s="498"/>
      <c r="AG30" s="498"/>
      <c r="AH30" s="498"/>
      <c r="AI30" s="498"/>
      <c r="AJ30" s="498"/>
      <c r="AK30" s="498"/>
      <c r="AL30" s="498"/>
      <c r="AM30" s="498"/>
      <c r="AN30" s="498"/>
      <c r="AO30" s="499"/>
      <c r="AP30" s="312"/>
      <c r="AQ30" s="313"/>
      <c r="AR30" s="313"/>
      <c r="AS30" s="311"/>
      <c r="AT30" s="312"/>
      <c r="AU30" s="313"/>
      <c r="AV30" s="313"/>
      <c r="AW30" s="311"/>
    </row>
    <row r="31" spans="1:49" ht="31.5" thickBot="1">
      <c r="A31" s="190" t="str">
        <f>Presupuesto!B15</f>
        <v>Suministro, transporte e instalación de materiales eléctricos de acometida</v>
      </c>
      <c r="B31" s="214"/>
      <c r="C31" s="181"/>
      <c r="D31" s="181"/>
      <c r="E31" s="215"/>
      <c r="F31" s="214"/>
      <c r="G31" s="181"/>
      <c r="H31" s="181"/>
      <c r="I31" s="215"/>
      <c r="J31" s="331"/>
      <c r="K31" s="310"/>
      <c r="L31" s="310"/>
      <c r="M31" s="332"/>
      <c r="N31" s="500"/>
      <c r="O31" s="501"/>
      <c r="P31" s="501"/>
      <c r="Q31" s="501"/>
      <c r="R31" s="501"/>
      <c r="S31" s="501"/>
      <c r="T31" s="501"/>
      <c r="U31" s="501"/>
      <c r="V31" s="502"/>
      <c r="W31" s="502"/>
      <c r="X31" s="502"/>
      <c r="Y31" s="503"/>
      <c r="Z31" s="374"/>
      <c r="AA31" s="349"/>
      <c r="AB31" s="349"/>
      <c r="AC31" s="375"/>
      <c r="AD31" s="355"/>
      <c r="AE31" s="349"/>
      <c r="AF31" s="349"/>
      <c r="AG31" s="375"/>
      <c r="AH31" s="343"/>
      <c r="AI31" s="343"/>
      <c r="AJ31" s="343"/>
      <c r="AK31" s="343"/>
      <c r="AL31" s="266"/>
      <c r="AM31" s="267"/>
      <c r="AN31" s="267"/>
      <c r="AO31" s="268"/>
      <c r="AP31" s="411"/>
      <c r="AQ31" s="411"/>
      <c r="AR31" s="411"/>
      <c r="AS31" s="268"/>
      <c r="AT31" s="312"/>
      <c r="AU31" s="313"/>
      <c r="AV31" s="313"/>
      <c r="AW31" s="311"/>
    </row>
    <row r="32" spans="1:49" ht="16" thickBot="1">
      <c r="A32" s="190" t="str">
        <f>Presupuesto!B17</f>
        <v>Suministro, transporte e instalación de puesta a tierra</v>
      </c>
      <c r="B32" s="214"/>
      <c r="C32" s="181"/>
      <c r="D32" s="181"/>
      <c r="E32" s="215"/>
      <c r="F32" s="214"/>
      <c r="G32" s="181"/>
      <c r="H32" s="181"/>
      <c r="I32" s="215"/>
      <c r="J32" s="338"/>
      <c r="K32" s="341"/>
      <c r="L32" s="341"/>
      <c r="M32" s="308"/>
      <c r="N32" s="373"/>
      <c r="O32" s="372"/>
      <c r="P32" s="372"/>
      <c r="Q32" s="376"/>
      <c r="R32" s="398"/>
      <c r="S32" s="399"/>
      <c r="T32" s="399"/>
      <c r="U32" s="400"/>
      <c r="V32" s="497"/>
      <c r="W32" s="498"/>
      <c r="X32" s="498"/>
      <c r="Y32" s="498"/>
      <c r="Z32" s="498"/>
      <c r="AA32" s="498"/>
      <c r="AB32" s="498"/>
      <c r="AC32" s="498"/>
      <c r="AD32" s="498"/>
      <c r="AE32" s="498"/>
      <c r="AF32" s="498"/>
      <c r="AG32" s="498"/>
      <c r="AH32" s="498"/>
      <c r="AI32" s="498"/>
      <c r="AJ32" s="498"/>
      <c r="AK32" s="498"/>
      <c r="AL32" s="498"/>
      <c r="AM32" s="498"/>
      <c r="AN32" s="498"/>
      <c r="AO32" s="499"/>
      <c r="AP32" s="312"/>
      <c r="AQ32" s="379"/>
      <c r="AR32" s="379"/>
      <c r="AS32" s="311"/>
      <c r="AT32" s="312"/>
      <c r="AU32" s="313"/>
      <c r="AV32" s="313"/>
      <c r="AW32" s="311"/>
    </row>
    <row r="33" spans="1:49" ht="16" thickBot="1">
      <c r="A33" s="190" t="str">
        <f>Presupuesto!B19</f>
        <v>Suministro, transporte e instalación de instalaciones electricas internas</v>
      </c>
      <c r="B33" s="214"/>
      <c r="C33" s="181"/>
      <c r="D33" s="181"/>
      <c r="E33" s="215"/>
      <c r="F33" s="214"/>
      <c r="G33" s="181"/>
      <c r="H33" s="181"/>
      <c r="I33" s="215"/>
      <c r="J33" s="214"/>
      <c r="K33" s="180"/>
      <c r="L33" s="180"/>
      <c r="M33" s="222"/>
      <c r="N33" s="214"/>
      <c r="O33" s="180"/>
      <c r="P33" s="180"/>
      <c r="Q33" s="295"/>
      <c r="R33" s="214"/>
      <c r="S33" s="180"/>
      <c r="T33" s="180"/>
      <c r="U33" s="222"/>
      <c r="V33" s="491"/>
      <c r="W33" s="492"/>
      <c r="X33" s="492"/>
      <c r="Y33" s="492"/>
      <c r="Z33" s="492"/>
      <c r="AA33" s="492"/>
      <c r="AB33" s="492"/>
      <c r="AC33" s="492"/>
      <c r="AD33" s="492"/>
      <c r="AE33" s="492"/>
      <c r="AF33" s="492"/>
      <c r="AG33" s="492"/>
      <c r="AH33" s="492"/>
      <c r="AI33" s="492"/>
      <c r="AJ33" s="492"/>
      <c r="AK33" s="492"/>
      <c r="AL33" s="492"/>
      <c r="AM33" s="492"/>
      <c r="AN33" s="492"/>
      <c r="AO33" s="496"/>
      <c r="AP33" s="235"/>
      <c r="AQ33" s="195"/>
      <c r="AR33" s="196"/>
      <c r="AS33" s="236"/>
      <c r="AT33" s="233"/>
      <c r="AU33" s="197"/>
      <c r="AV33" s="196"/>
      <c r="AW33" s="231"/>
    </row>
    <row r="34" spans="1:49" ht="31.5" thickBot="1">
      <c r="A34" s="190" t="str">
        <f>Presupuesto!B20</f>
        <v>Suministro, Transporte e instalacion de medidor Monosfasico bifilar prepago</v>
      </c>
      <c r="B34" s="214"/>
      <c r="C34" s="181"/>
      <c r="D34" s="181"/>
      <c r="E34" s="215"/>
      <c r="F34" s="214"/>
      <c r="G34" s="181"/>
      <c r="H34" s="181"/>
      <c r="I34" s="215"/>
      <c r="J34" s="214"/>
      <c r="K34" s="180"/>
      <c r="L34" s="180"/>
      <c r="M34" s="222"/>
      <c r="N34" s="214"/>
      <c r="O34" s="180"/>
      <c r="P34" s="180"/>
      <c r="Q34" s="295"/>
      <c r="R34" s="256"/>
      <c r="S34" s="257"/>
      <c r="T34" s="257"/>
      <c r="U34" s="258"/>
      <c r="V34" s="495"/>
      <c r="W34" s="493"/>
      <c r="X34" s="493"/>
      <c r="Y34" s="493"/>
      <c r="Z34" s="493"/>
      <c r="AA34" s="493"/>
      <c r="AB34" s="493"/>
      <c r="AC34" s="493"/>
      <c r="AD34" s="493"/>
      <c r="AE34" s="493"/>
      <c r="AF34" s="493"/>
      <c r="AG34" s="493"/>
      <c r="AH34" s="493"/>
      <c r="AI34" s="493"/>
      <c r="AJ34" s="493"/>
      <c r="AK34" s="493"/>
      <c r="AL34" s="493"/>
      <c r="AM34" s="493"/>
      <c r="AN34" s="493"/>
      <c r="AO34" s="494"/>
      <c r="AP34" s="338"/>
      <c r="AQ34" s="341"/>
      <c r="AR34" s="341"/>
      <c r="AS34" s="342"/>
      <c r="AT34" s="338"/>
      <c r="AU34" s="341"/>
      <c r="AV34" s="341"/>
      <c r="AW34" s="342"/>
    </row>
    <row r="35" spans="1:49" ht="16" thickBot="1">
      <c r="A35" s="190" t="s">
        <v>94</v>
      </c>
      <c r="B35" s="214"/>
      <c r="C35" s="181"/>
      <c r="D35" s="181"/>
      <c r="E35" s="215"/>
      <c r="F35" s="214"/>
      <c r="G35" s="181"/>
      <c r="H35" s="181"/>
      <c r="I35" s="215"/>
      <c r="J35" s="491"/>
      <c r="K35" s="492"/>
      <c r="L35" s="492"/>
      <c r="M35" s="492"/>
      <c r="N35" s="492"/>
      <c r="O35" s="492"/>
      <c r="P35" s="492"/>
      <c r="Q35" s="492"/>
      <c r="R35" s="492"/>
      <c r="S35" s="492"/>
      <c r="T35" s="492"/>
      <c r="U35" s="492"/>
      <c r="V35" s="492"/>
      <c r="W35" s="492"/>
      <c r="X35" s="492"/>
      <c r="Y35" s="492"/>
      <c r="Z35" s="492"/>
      <c r="AA35" s="492"/>
      <c r="AB35" s="492"/>
      <c r="AC35" s="492"/>
      <c r="AD35" s="492"/>
      <c r="AE35" s="492"/>
      <c r="AF35" s="492"/>
      <c r="AG35" s="492"/>
      <c r="AH35" s="492"/>
      <c r="AI35" s="492"/>
      <c r="AJ35" s="492"/>
      <c r="AK35" s="492"/>
      <c r="AL35" s="492"/>
      <c r="AM35" s="492"/>
      <c r="AN35" s="492"/>
      <c r="AO35" s="492"/>
      <c r="AP35" s="492"/>
      <c r="AQ35" s="492"/>
      <c r="AR35" s="492"/>
      <c r="AS35" s="492"/>
      <c r="AT35" s="492"/>
      <c r="AU35" s="492"/>
      <c r="AV35" s="492"/>
      <c r="AW35" s="496"/>
    </row>
    <row r="36" spans="1:49" ht="16" thickBot="1">
      <c r="A36" s="190" t="s">
        <v>40</v>
      </c>
      <c r="B36" s="214"/>
      <c r="C36" s="181"/>
      <c r="D36" s="181"/>
      <c r="E36" s="215"/>
      <c r="F36" s="214"/>
      <c r="G36" s="181"/>
      <c r="H36" s="181"/>
      <c r="I36" s="215"/>
      <c r="J36" s="491"/>
      <c r="K36" s="492"/>
      <c r="L36" s="492"/>
      <c r="M36" s="492"/>
      <c r="N36" s="493"/>
      <c r="O36" s="493"/>
      <c r="P36" s="493"/>
      <c r="Q36" s="494"/>
      <c r="R36" s="235"/>
      <c r="S36" s="195"/>
      <c r="T36" s="195"/>
      <c r="U36" s="370"/>
      <c r="V36" s="235"/>
      <c r="W36" s="195"/>
      <c r="X36" s="195"/>
      <c r="Y36" s="252"/>
      <c r="Z36" s="495"/>
      <c r="AA36" s="493"/>
      <c r="AB36" s="493"/>
      <c r="AC36" s="493"/>
      <c r="AD36" s="493"/>
      <c r="AE36" s="493"/>
      <c r="AF36" s="493"/>
      <c r="AG36" s="493"/>
      <c r="AH36" s="493"/>
      <c r="AI36" s="493"/>
      <c r="AJ36" s="493"/>
      <c r="AK36" s="493"/>
      <c r="AL36" s="493"/>
      <c r="AM36" s="493"/>
      <c r="AN36" s="493"/>
      <c r="AO36" s="493"/>
      <c r="AP36" s="492"/>
      <c r="AQ36" s="492"/>
      <c r="AR36" s="492"/>
      <c r="AS36" s="496"/>
      <c r="AT36" s="235"/>
      <c r="AU36" s="195"/>
      <c r="AV36" s="195"/>
      <c r="AW36" s="375"/>
    </row>
    <row r="37" spans="1:49" ht="16" thickBot="1">
      <c r="A37" s="190" t="s">
        <v>97</v>
      </c>
      <c r="B37" s="338"/>
      <c r="C37" s="339"/>
      <c r="D37" s="339"/>
      <c r="E37" s="340"/>
      <c r="F37" s="338"/>
      <c r="G37" s="339"/>
      <c r="H37" s="339"/>
      <c r="I37" s="340"/>
      <c r="J37" s="355"/>
      <c r="K37" s="349"/>
      <c r="L37" s="349"/>
      <c r="M37" s="377"/>
      <c r="N37" s="497"/>
      <c r="O37" s="498"/>
      <c r="P37" s="498"/>
      <c r="Q37" s="498"/>
      <c r="R37" s="498"/>
      <c r="S37" s="498"/>
      <c r="T37" s="498"/>
      <c r="U37" s="498"/>
      <c r="V37" s="498"/>
      <c r="W37" s="498"/>
      <c r="X37" s="498"/>
      <c r="Y37" s="498"/>
      <c r="Z37" s="498"/>
      <c r="AA37" s="498"/>
      <c r="AB37" s="498"/>
      <c r="AC37" s="498"/>
      <c r="AD37" s="498"/>
      <c r="AE37" s="498"/>
      <c r="AF37" s="498"/>
      <c r="AG37" s="498"/>
      <c r="AH37" s="498"/>
      <c r="AI37" s="498"/>
      <c r="AJ37" s="498"/>
      <c r="AK37" s="498"/>
      <c r="AL37" s="498"/>
      <c r="AM37" s="498"/>
      <c r="AN37" s="498"/>
      <c r="AO37" s="499"/>
      <c r="AP37" s="378"/>
      <c r="AQ37" s="379"/>
      <c r="AR37" s="379"/>
      <c r="AS37" s="380"/>
      <c r="AT37" s="312"/>
      <c r="AU37" s="313"/>
      <c r="AV37" s="313"/>
      <c r="AW37" s="311"/>
    </row>
    <row r="38" spans="1:49" ht="16" thickBot="1">
      <c r="A38" s="183" t="s">
        <v>121</v>
      </c>
      <c r="B38" s="338"/>
      <c r="C38" s="339"/>
      <c r="D38" s="339"/>
      <c r="E38" s="340"/>
      <c r="F38" s="338"/>
      <c r="G38" s="339"/>
      <c r="H38" s="339"/>
      <c r="I38" s="340"/>
      <c r="J38" s="338"/>
      <c r="K38" s="341"/>
      <c r="L38" s="341"/>
      <c r="M38" s="342"/>
      <c r="N38" s="355"/>
      <c r="O38" s="349"/>
      <c r="P38" s="349"/>
      <c r="Q38" s="375"/>
      <c r="R38" s="355"/>
      <c r="S38" s="349"/>
      <c r="T38" s="349"/>
      <c r="U38" s="375"/>
      <c r="V38" s="355"/>
      <c r="W38" s="349"/>
      <c r="X38" s="349"/>
      <c r="Y38" s="375"/>
      <c r="Z38" s="355"/>
      <c r="AA38" s="349"/>
      <c r="AB38" s="349"/>
      <c r="AC38" s="375"/>
      <c r="AD38" s="355"/>
      <c r="AE38" s="349"/>
      <c r="AF38" s="349"/>
      <c r="AG38" s="375"/>
      <c r="AH38" s="355"/>
      <c r="AI38" s="349"/>
      <c r="AJ38" s="349"/>
      <c r="AK38" s="350"/>
      <c r="AL38" s="351"/>
      <c r="AM38" s="352"/>
      <c r="AN38" s="353"/>
      <c r="AO38" s="354"/>
      <c r="AP38" s="355"/>
      <c r="AQ38" s="349"/>
      <c r="AR38" s="349"/>
      <c r="AS38" s="356"/>
      <c r="AT38" s="355"/>
      <c r="AU38" s="352"/>
      <c r="AV38" s="349"/>
      <c r="AW38" s="375"/>
    </row>
    <row r="39" spans="1:49" ht="31.5" thickBot="1">
      <c r="A39" s="179" t="s">
        <v>100</v>
      </c>
      <c r="B39" s="338"/>
      <c r="C39" s="339"/>
      <c r="D39" s="339"/>
      <c r="E39" s="340"/>
      <c r="F39" s="338"/>
      <c r="G39" s="339"/>
      <c r="H39" s="339"/>
      <c r="I39" s="340"/>
      <c r="J39" s="338"/>
      <c r="K39" s="341"/>
      <c r="L39" s="341"/>
      <c r="M39" s="342"/>
      <c r="N39" s="338"/>
      <c r="O39" s="341"/>
      <c r="P39" s="341"/>
      <c r="Q39" s="342"/>
      <c r="R39" s="338"/>
      <c r="S39" s="341"/>
      <c r="T39" s="341"/>
      <c r="U39" s="342"/>
      <c r="V39" s="338"/>
      <c r="W39" s="341"/>
      <c r="X39" s="341"/>
      <c r="Y39" s="342"/>
      <c r="Z39" s="338"/>
      <c r="AA39" s="341"/>
      <c r="AB39" s="341"/>
      <c r="AC39" s="342"/>
      <c r="AD39" s="338"/>
      <c r="AE39" s="341"/>
      <c r="AF39" s="341"/>
      <c r="AG39" s="342"/>
      <c r="AH39" s="338"/>
      <c r="AI39" s="341"/>
      <c r="AJ39" s="341"/>
      <c r="AK39" s="342"/>
      <c r="AL39" s="338"/>
      <c r="AM39" s="341"/>
      <c r="AN39" s="341"/>
      <c r="AO39" s="342"/>
      <c r="AP39" s="491"/>
      <c r="AQ39" s="492"/>
      <c r="AR39" s="492"/>
      <c r="AS39" s="492"/>
      <c r="AT39" s="492"/>
      <c r="AU39" s="492"/>
      <c r="AV39" s="492"/>
      <c r="AW39" s="496"/>
    </row>
    <row r="40" spans="1:49" ht="16" thickBot="1">
      <c r="A40" s="179" t="s">
        <v>102</v>
      </c>
      <c r="B40" s="338"/>
      <c r="C40" s="339"/>
      <c r="D40" s="339"/>
      <c r="E40" s="340"/>
      <c r="F40" s="338"/>
      <c r="G40" s="339"/>
      <c r="H40" s="339"/>
      <c r="I40" s="340"/>
      <c r="J40" s="338"/>
      <c r="K40" s="341"/>
      <c r="L40" s="341"/>
      <c r="M40" s="342"/>
      <c r="N40" s="338"/>
      <c r="O40" s="341"/>
      <c r="P40" s="341"/>
      <c r="Q40" s="342"/>
      <c r="R40" s="338"/>
      <c r="S40" s="341"/>
      <c r="T40" s="341"/>
      <c r="U40" s="342"/>
      <c r="V40" s="338"/>
      <c r="W40" s="341"/>
      <c r="X40" s="341"/>
      <c r="Y40" s="342"/>
      <c r="Z40" s="338"/>
      <c r="AA40" s="341"/>
      <c r="AB40" s="341"/>
      <c r="AC40" s="342"/>
      <c r="AD40" s="338"/>
      <c r="AE40" s="341"/>
      <c r="AF40" s="341"/>
      <c r="AG40" s="342"/>
      <c r="AH40" s="338"/>
      <c r="AI40" s="341"/>
      <c r="AJ40" s="341"/>
      <c r="AK40" s="342"/>
      <c r="AL40" s="338"/>
      <c r="AM40" s="341"/>
      <c r="AN40" s="341"/>
      <c r="AO40" s="342"/>
      <c r="AP40" s="491"/>
      <c r="AQ40" s="492"/>
      <c r="AR40" s="492"/>
      <c r="AS40" s="492"/>
      <c r="AT40" s="492"/>
      <c r="AU40" s="492"/>
      <c r="AV40" s="492"/>
      <c r="AW40" s="496"/>
    </row>
    <row r="41" spans="1:49" ht="16" thickBot="1">
      <c r="A41" s="179" t="s">
        <v>104</v>
      </c>
      <c r="B41" s="357"/>
      <c r="C41" s="358"/>
      <c r="D41" s="358"/>
      <c r="E41" s="359"/>
      <c r="F41" s="357"/>
      <c r="G41" s="358"/>
      <c r="H41" s="358"/>
      <c r="I41" s="359"/>
      <c r="J41" s="357"/>
      <c r="K41" s="360"/>
      <c r="L41" s="360"/>
      <c r="M41" s="361"/>
      <c r="N41" s="357"/>
      <c r="O41" s="360"/>
      <c r="P41" s="360"/>
      <c r="Q41" s="361"/>
      <c r="R41" s="357"/>
      <c r="S41" s="360"/>
      <c r="T41" s="360"/>
      <c r="U41" s="361"/>
      <c r="V41" s="357"/>
      <c r="W41" s="360"/>
      <c r="X41" s="360"/>
      <c r="Y41" s="361"/>
      <c r="Z41" s="357"/>
      <c r="AA41" s="360"/>
      <c r="AB41" s="360"/>
      <c r="AC41" s="361"/>
      <c r="AD41" s="357"/>
      <c r="AE41" s="360"/>
      <c r="AF41" s="360"/>
      <c r="AG41" s="361"/>
      <c r="AH41" s="357"/>
      <c r="AI41" s="360"/>
      <c r="AJ41" s="360"/>
      <c r="AK41" s="361"/>
      <c r="AL41" s="357"/>
      <c r="AM41" s="360"/>
      <c r="AN41" s="360"/>
      <c r="AO41" s="361"/>
      <c r="AP41" s="381"/>
      <c r="AQ41" s="382"/>
      <c r="AR41" s="382"/>
      <c r="AS41" s="383"/>
      <c r="AT41" s="381"/>
      <c r="AU41" s="382"/>
      <c r="AV41" s="384"/>
      <c r="AW41" s="366"/>
    </row>
    <row r="42" spans="1:49">
      <c r="A42" s="169"/>
      <c r="B42" s="199"/>
      <c r="C42" s="199"/>
      <c r="D42" s="199"/>
      <c r="E42" s="199"/>
      <c r="F42" s="199"/>
      <c r="G42" s="199"/>
      <c r="H42" s="199"/>
      <c r="I42" s="19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</row>
    <row r="43" spans="1:49">
      <c r="A43" s="169"/>
      <c r="B43" s="200"/>
      <c r="C43" s="200"/>
      <c r="D43" s="200"/>
      <c r="E43" s="200"/>
      <c r="F43" s="200"/>
      <c r="G43" s="200"/>
      <c r="H43" s="200"/>
      <c r="I43" s="200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</row>
    <row r="44" spans="1:49">
      <c r="A44" s="169"/>
      <c r="B44" s="200"/>
      <c r="C44" s="200"/>
      <c r="D44" s="200"/>
      <c r="E44" s="200"/>
      <c r="F44" s="200"/>
      <c r="G44" s="200"/>
      <c r="H44" s="200"/>
      <c r="I44" s="200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</row>
    <row r="45" spans="1:49">
      <c r="A45" s="169"/>
      <c r="B45" s="200"/>
      <c r="C45" s="200"/>
      <c r="D45" s="200"/>
      <c r="E45" s="200"/>
      <c r="F45" s="200"/>
      <c r="G45" s="200"/>
      <c r="H45" s="200"/>
      <c r="I45" s="200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</row>
    <row r="46" spans="1:49">
      <c r="B46" s="200"/>
      <c r="C46" s="200"/>
      <c r="D46" s="200"/>
      <c r="E46" s="200"/>
      <c r="F46" s="200"/>
      <c r="G46" s="200"/>
      <c r="H46" s="200"/>
      <c r="I46" s="200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</row>
    <row r="47" spans="1:49" ht="15.5">
      <c r="A47" s="291" t="s">
        <v>46</v>
      </c>
      <c r="B47" s="200"/>
      <c r="C47" s="200"/>
      <c r="D47" s="200"/>
      <c r="E47" s="200"/>
      <c r="F47" s="200"/>
      <c r="G47" s="200"/>
      <c r="H47" s="200"/>
      <c r="I47" s="200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</row>
    <row r="48" spans="1:49" ht="15.5">
      <c r="A48" s="113" t="s">
        <v>47</v>
      </c>
      <c r="B48" s="200"/>
      <c r="C48" s="200"/>
      <c r="D48" s="200"/>
      <c r="E48" s="200"/>
      <c r="F48" s="200"/>
      <c r="G48" s="200"/>
      <c r="H48" s="200"/>
      <c r="I48" s="200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</row>
    <row r="49" spans="1:49" ht="15.5">
      <c r="A49" s="113" t="s">
        <v>48</v>
      </c>
      <c r="B49" s="200"/>
      <c r="C49" s="200"/>
      <c r="D49" s="200"/>
      <c r="E49" s="200"/>
      <c r="F49" s="200"/>
      <c r="G49" s="200"/>
      <c r="H49" s="200"/>
      <c r="I49" s="200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</row>
  </sheetData>
  <mergeCells count="44">
    <mergeCell ref="Z6:AS6"/>
    <mergeCell ref="A1:AW1"/>
    <mergeCell ref="A2:AW2"/>
    <mergeCell ref="Z3:AC4"/>
    <mergeCell ref="A3:A4"/>
    <mergeCell ref="B3:E4"/>
    <mergeCell ref="F3:I4"/>
    <mergeCell ref="J3:M4"/>
    <mergeCell ref="N3:Q4"/>
    <mergeCell ref="R3:U4"/>
    <mergeCell ref="V3:Y4"/>
    <mergeCell ref="AD3:AG4"/>
    <mergeCell ref="AH3:AK4"/>
    <mergeCell ref="AL3:AO4"/>
    <mergeCell ref="AP3:AS4"/>
    <mergeCell ref="AT3:AW4"/>
    <mergeCell ref="B11:I11"/>
    <mergeCell ref="J6:Q6"/>
    <mergeCell ref="D13:I13"/>
    <mergeCell ref="C12:I12"/>
    <mergeCell ref="D14:I14"/>
    <mergeCell ref="J7:R7"/>
    <mergeCell ref="J8:R8"/>
    <mergeCell ref="J9:M9"/>
    <mergeCell ref="J16:L16"/>
    <mergeCell ref="J18:R18"/>
    <mergeCell ref="R22:U22"/>
    <mergeCell ref="R25:AC25"/>
    <mergeCell ref="N24:Y24"/>
    <mergeCell ref="V26:AO26"/>
    <mergeCell ref="V27:AO27"/>
    <mergeCell ref="V28:AO28"/>
    <mergeCell ref="V29:AO29"/>
    <mergeCell ref="V30:AO30"/>
    <mergeCell ref="N31:Y31"/>
    <mergeCell ref="V32:AO32"/>
    <mergeCell ref="V33:AO33"/>
    <mergeCell ref="V34:AO34"/>
    <mergeCell ref="J35:AW35"/>
    <mergeCell ref="J36:Q36"/>
    <mergeCell ref="Z36:AS36"/>
    <mergeCell ref="N37:AO37"/>
    <mergeCell ref="AP39:AW39"/>
    <mergeCell ref="AP40:AW40"/>
  </mergeCells>
  <phoneticPr fontId="40" type="noConversion"/>
  <pageMargins left="0.7" right="0.7" top="0.75" bottom="0.75" header="0.3" footer="0.3"/>
  <pageSetup paperSize="9" scale="19" fitToHeight="0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0"/>
  <sheetViews>
    <sheetView workbookViewId="0"/>
  </sheetViews>
  <sheetFormatPr baseColWidth="10" defaultColWidth="12.58203125" defaultRowHeight="15" customHeight="1"/>
  <cols>
    <col min="1" max="1" width="9.33203125" customWidth="1"/>
    <col min="2" max="2" width="47.83203125" customWidth="1"/>
    <col min="3" max="4" width="9.33203125" customWidth="1"/>
    <col min="5" max="5" width="15.08203125" customWidth="1"/>
    <col min="6" max="6" width="11.33203125" customWidth="1"/>
    <col min="7" max="7" width="12.5" customWidth="1"/>
    <col min="8" max="8" width="14.08203125" customWidth="1"/>
    <col min="9" max="9" width="15.08203125" customWidth="1"/>
    <col min="10" max="11" width="16.08203125" customWidth="1"/>
    <col min="12" max="12" width="14.5" customWidth="1"/>
    <col min="13" max="13" width="25" customWidth="1"/>
    <col min="14" max="26" width="9.33203125" customWidth="1"/>
  </cols>
  <sheetData>
    <row r="2" spans="1:10" ht="15" customHeight="1">
      <c r="B2" s="112" t="s">
        <v>5</v>
      </c>
      <c r="C2" s="116">
        <v>0.1</v>
      </c>
    </row>
    <row r="3" spans="1:10" ht="15" customHeight="1">
      <c r="B3" s="112" t="s">
        <v>6</v>
      </c>
      <c r="C3" s="116">
        <v>0.1</v>
      </c>
    </row>
    <row r="4" spans="1:10" ht="15" customHeight="1">
      <c r="C4" s="117"/>
      <c r="E4" s="111"/>
      <c r="F4" s="111"/>
      <c r="G4" s="111"/>
      <c r="H4" s="111"/>
    </row>
    <row r="5" spans="1:10" ht="15" customHeight="1">
      <c r="A5" s="517" t="s">
        <v>7</v>
      </c>
      <c r="B5" s="517" t="s">
        <v>8</v>
      </c>
      <c r="C5" s="517" t="s">
        <v>9</v>
      </c>
      <c r="D5" s="517" t="s">
        <v>10</v>
      </c>
      <c r="E5" s="118"/>
      <c r="F5" s="118"/>
      <c r="G5" s="118"/>
      <c r="H5" s="118"/>
      <c r="I5" s="517" t="s">
        <v>15</v>
      </c>
      <c r="J5" s="517" t="s">
        <v>124</v>
      </c>
    </row>
    <row r="6" spans="1:10" ht="26">
      <c r="A6" s="470"/>
      <c r="B6" s="470"/>
      <c r="C6" s="470"/>
      <c r="D6" s="470"/>
      <c r="E6" s="118" t="s">
        <v>11</v>
      </c>
      <c r="F6" s="118" t="s">
        <v>12</v>
      </c>
      <c r="G6" s="118" t="s">
        <v>13</v>
      </c>
      <c r="H6" s="118" t="s">
        <v>14</v>
      </c>
      <c r="I6" s="470"/>
      <c r="J6" s="470"/>
    </row>
    <row r="7" spans="1:10" ht="14">
      <c r="A7" s="119">
        <v>1</v>
      </c>
      <c r="B7" s="119" t="s">
        <v>17</v>
      </c>
      <c r="C7" s="119" t="s">
        <v>18</v>
      </c>
      <c r="D7" s="119">
        <f>D8</f>
        <v>1</v>
      </c>
      <c r="E7" s="120">
        <f t="shared" ref="E7:J7" si="0">SUM(E8:E15)</f>
        <v>0</v>
      </c>
      <c r="F7" s="120">
        <f t="shared" si="0"/>
        <v>0</v>
      </c>
      <c r="G7" s="120">
        <f t="shared" si="0"/>
        <v>0</v>
      </c>
      <c r="H7" s="120">
        <f t="shared" si="0"/>
        <v>0</v>
      </c>
      <c r="I7" s="120">
        <f t="shared" si="0"/>
        <v>0</v>
      </c>
      <c r="J7" s="120">
        <f t="shared" si="0"/>
        <v>0</v>
      </c>
    </row>
    <row r="8" spans="1:10" ht="14.5">
      <c r="A8" s="2" t="s">
        <v>19</v>
      </c>
      <c r="B8" s="2" t="str">
        <f>+'1.1'!B4:D4</f>
        <v>localizacion y replanteo de obra</v>
      </c>
      <c r="C8" s="2" t="s">
        <v>125</v>
      </c>
      <c r="D8" s="2">
        <v>1</v>
      </c>
      <c r="E8" s="40">
        <f>+'1.1'!F8</f>
        <v>0</v>
      </c>
      <c r="F8" s="40">
        <f>+'1.1'!F13</f>
        <v>0</v>
      </c>
      <c r="G8" s="40">
        <f>+'1.1'!F25</f>
        <v>0</v>
      </c>
      <c r="H8" s="40">
        <f>+'1.1'!F20</f>
        <v>0</v>
      </c>
      <c r="I8" s="40">
        <f t="shared" ref="I8:I16" si="1">SUM(E8:H8)</f>
        <v>0</v>
      </c>
      <c r="J8" s="21">
        <f t="shared" ref="J8:J16" si="2">I8*D8</f>
        <v>0</v>
      </c>
    </row>
    <row r="9" spans="1:10" ht="14.5">
      <c r="A9" s="2" t="s">
        <v>21</v>
      </c>
      <c r="B9" s="121" t="str">
        <f>+'1.2 '!B4:D4</f>
        <v xml:space="preserve">Suministro, transporte y construccion de la cimentación </v>
      </c>
      <c r="C9" s="2" t="s">
        <v>126</v>
      </c>
      <c r="D9" s="2">
        <v>1</v>
      </c>
      <c r="E9" s="40">
        <f>+'1.2 '!F18</f>
        <v>0</v>
      </c>
      <c r="F9" s="40">
        <f>+'1.2 '!F26</f>
        <v>0</v>
      </c>
      <c r="G9" s="40">
        <f>+'1.2 '!F38</f>
        <v>0</v>
      </c>
      <c r="H9" s="40">
        <f>+'1.2 '!F33</f>
        <v>0</v>
      </c>
      <c r="I9" s="40">
        <f t="shared" si="1"/>
        <v>0</v>
      </c>
      <c r="J9" s="21">
        <f t="shared" si="2"/>
        <v>0</v>
      </c>
    </row>
    <row r="10" spans="1:10" ht="29">
      <c r="A10" s="2" t="s">
        <v>22</v>
      </c>
      <c r="B10" s="121" t="str">
        <f>+'1.3 '!B4:D4</f>
        <v xml:space="preserve">Suministro, transporte e instalación de estructura para soportar juego de dos (2) módulos </v>
      </c>
      <c r="C10" s="2" t="s">
        <v>126</v>
      </c>
      <c r="D10" s="2">
        <v>1</v>
      </c>
      <c r="E10" s="40">
        <f>+'1.3 '!F9</f>
        <v>0</v>
      </c>
      <c r="F10" s="40">
        <f>+'1.3 '!F14</f>
        <v>0</v>
      </c>
      <c r="G10" s="40">
        <f>+'1.3 '!F26</f>
        <v>0</v>
      </c>
      <c r="H10" s="40">
        <f>+'1.3 '!F21</f>
        <v>0</v>
      </c>
      <c r="I10" s="40">
        <f t="shared" si="1"/>
        <v>0</v>
      </c>
      <c r="J10" s="21">
        <f t="shared" si="2"/>
        <v>0</v>
      </c>
    </row>
    <row r="11" spans="1:10" ht="29">
      <c r="A11" s="2" t="s">
        <v>23</v>
      </c>
      <c r="B11" s="121" t="str">
        <f>+'1.4'!B4:D4</f>
        <v>Suministro, Transporte e instalacion de Gabinete y Protecciones</v>
      </c>
      <c r="C11" s="2" t="s">
        <v>18</v>
      </c>
      <c r="D11" s="2">
        <v>1</v>
      </c>
      <c r="E11" s="40">
        <f>+'1.4'!F27</f>
        <v>0</v>
      </c>
      <c r="F11" s="40">
        <f>+'1.4'!F32</f>
        <v>0</v>
      </c>
      <c r="G11" s="40">
        <f>+'1.4'!F46</f>
        <v>0</v>
      </c>
      <c r="H11" s="40">
        <f>+'1.4'!F39</f>
        <v>0</v>
      </c>
      <c r="I11" s="40">
        <f t="shared" si="1"/>
        <v>0</v>
      </c>
      <c r="J11" s="21">
        <f t="shared" si="2"/>
        <v>0</v>
      </c>
    </row>
    <row r="12" spans="1:10" ht="116">
      <c r="A12" s="2" t="s">
        <v>24</v>
      </c>
      <c r="B12" s="121" t="str">
        <f>+'1.5 '!B4:D4</f>
        <v>Suministro e instalación de juego solares fotovoltaicos monocristalinos 1200 W (2 paneles de 600W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v>
      </c>
      <c r="C12" s="2" t="s">
        <v>18</v>
      </c>
      <c r="D12" s="2">
        <v>1</v>
      </c>
      <c r="E12" s="40">
        <f>+'1.5 '!F12</f>
        <v>0</v>
      </c>
      <c r="F12" s="40">
        <f>+'1.5 '!F17</f>
        <v>0</v>
      </c>
      <c r="G12" s="40">
        <f>+'1.5 '!F31</f>
        <v>0</v>
      </c>
      <c r="H12" s="40">
        <f>+'1.5 '!F24</f>
        <v>0</v>
      </c>
      <c r="I12" s="40">
        <f t="shared" si="1"/>
        <v>0</v>
      </c>
      <c r="J12" s="21">
        <f t="shared" si="2"/>
        <v>0</v>
      </c>
    </row>
    <row r="13" spans="1:10" ht="29">
      <c r="A13" s="2" t="s">
        <v>25</v>
      </c>
      <c r="B13" s="121" t="str">
        <f>+'1.6 '!B4:D4</f>
        <v>Suministro, transporte e instalación de batería de litio cicloprofundo (Solares) LifePo4 de 200 Ah - 24 VDC cada una</v>
      </c>
      <c r="C13" s="2" t="s">
        <v>18</v>
      </c>
      <c r="D13" s="2">
        <v>1</v>
      </c>
      <c r="E13" s="40">
        <f>+'1.6 '!F8</f>
        <v>0</v>
      </c>
      <c r="F13" s="40">
        <f>+'1.6 '!F20</f>
        <v>0</v>
      </c>
      <c r="G13" s="40">
        <f>+'1.6 '!F27</f>
        <v>0</v>
      </c>
      <c r="H13" s="40">
        <f>+'1.6 '!F20</f>
        <v>0</v>
      </c>
      <c r="I13" s="40">
        <f t="shared" si="1"/>
        <v>0</v>
      </c>
      <c r="J13" s="21">
        <f t="shared" si="2"/>
        <v>0</v>
      </c>
    </row>
    <row r="14" spans="1:10" ht="72.5">
      <c r="A14" s="2" t="s">
        <v>127</v>
      </c>
      <c r="B14" s="121" t="str">
        <f>+'1.7 '!B4:D4</f>
        <v xml:space="preserve">Suministro, transporte e instalación de regulador (controlador) Solar tecnología MPPT de 12-24 VDC, 60A  con display LCD, indicación led de bajo voltaje, eficiencia minima de 96%, protección contra cortocircuito y bajo voltaje, IP20 o superior, apto para cargar batería tipo LiFePO4 </v>
      </c>
      <c r="C14" s="2" t="s">
        <v>18</v>
      </c>
      <c r="D14" s="2">
        <v>1</v>
      </c>
      <c r="E14" s="40">
        <f>+'1.7 '!F8</f>
        <v>0</v>
      </c>
      <c r="F14" s="40">
        <f>+'1.7 '!F20</f>
        <v>0</v>
      </c>
      <c r="G14" s="40">
        <f>+'1.7 '!F27</f>
        <v>0</v>
      </c>
      <c r="H14" s="40">
        <f>+'1.7 '!F20</f>
        <v>0</v>
      </c>
      <c r="I14" s="40">
        <f t="shared" si="1"/>
        <v>0</v>
      </c>
      <c r="J14" s="21">
        <f t="shared" si="2"/>
        <v>0</v>
      </c>
    </row>
    <row r="15" spans="1:10" ht="29">
      <c r="A15" s="2" t="s">
        <v>128</v>
      </c>
      <c r="B15" s="121" t="str">
        <f>+'1.8'!B4:D4</f>
        <v>Suministro, transporte e instalación de inversor de 2000 W, 24 VDC - 120 VAC, 60 Hz, onda senoidal pura</v>
      </c>
      <c r="C15" s="2" t="s">
        <v>18</v>
      </c>
      <c r="D15" s="2">
        <v>1</v>
      </c>
      <c r="E15" s="40">
        <f>+'1.8'!F8</f>
        <v>0</v>
      </c>
      <c r="F15" s="40">
        <f>+'1.8'!F20</f>
        <v>0</v>
      </c>
      <c r="G15" s="21">
        <f>+'1.8'!F27</f>
        <v>0</v>
      </c>
      <c r="H15" s="40">
        <f>+'1.8'!F20</f>
        <v>0</v>
      </c>
      <c r="I15" s="40">
        <f t="shared" si="1"/>
        <v>0</v>
      </c>
      <c r="J15" s="21">
        <f t="shared" si="2"/>
        <v>0</v>
      </c>
    </row>
    <row r="16" spans="1:10" ht="29">
      <c r="A16" s="2" t="s">
        <v>28</v>
      </c>
      <c r="B16" s="121" t="str">
        <f>+'1.9 '!B4:D4</f>
        <v>Suministro, transporte e instalación de materiales eléctricos de acometida</v>
      </c>
      <c r="C16" s="2" t="s">
        <v>18</v>
      </c>
      <c r="D16" s="2">
        <v>1</v>
      </c>
      <c r="E16" s="40">
        <f>+'1.9 '!F11</f>
        <v>0</v>
      </c>
      <c r="F16" s="40">
        <f>+'1.9 '!F16</f>
        <v>0</v>
      </c>
      <c r="G16" s="21">
        <f>+'1.9 '!F30</f>
        <v>0</v>
      </c>
      <c r="H16" s="40">
        <f>+'1.9 '!F23</f>
        <v>0</v>
      </c>
      <c r="I16" s="40">
        <f t="shared" si="1"/>
        <v>0</v>
      </c>
      <c r="J16" s="21">
        <f t="shared" si="2"/>
        <v>0</v>
      </c>
    </row>
    <row r="17" spans="1:26" ht="14">
      <c r="A17" s="119">
        <v>2</v>
      </c>
      <c r="B17" s="119" t="s">
        <v>29</v>
      </c>
      <c r="C17" s="119" t="s">
        <v>18</v>
      </c>
      <c r="D17" s="119">
        <f>D18</f>
        <v>1</v>
      </c>
      <c r="E17" s="120">
        <f t="shared" ref="E17:J17" si="3">SUM(E18)</f>
        <v>0</v>
      </c>
      <c r="F17" s="120">
        <f t="shared" si="3"/>
        <v>0</v>
      </c>
      <c r="G17" s="120">
        <f t="shared" si="3"/>
        <v>0</v>
      </c>
      <c r="H17" s="120">
        <f t="shared" si="3"/>
        <v>0</v>
      </c>
      <c r="I17" s="120">
        <f t="shared" si="3"/>
        <v>0</v>
      </c>
      <c r="J17" s="120">
        <f t="shared" si="3"/>
        <v>0</v>
      </c>
    </row>
    <row r="18" spans="1:26" ht="14.5">
      <c r="A18" s="2" t="s">
        <v>30</v>
      </c>
      <c r="B18" s="2" t="str">
        <f>+'2.1'!B4:D4</f>
        <v>Suministro, transporte e instalación de puesta a tierra</v>
      </c>
      <c r="C18" s="2" t="s">
        <v>18</v>
      </c>
      <c r="D18" s="2">
        <v>1</v>
      </c>
      <c r="E18" s="40">
        <f>+'2.1'!F14</f>
        <v>0</v>
      </c>
      <c r="F18" s="40">
        <f>+'2.1'!F19</f>
        <v>0</v>
      </c>
      <c r="G18" s="21">
        <f>+'2.1'!F33</f>
        <v>0</v>
      </c>
      <c r="H18" s="40">
        <f>+'2.1'!F26</f>
        <v>0</v>
      </c>
      <c r="I18" s="40">
        <f>SUM(E18:H18)</f>
        <v>0</v>
      </c>
      <c r="J18" s="21">
        <f>I18*D18</f>
        <v>0</v>
      </c>
    </row>
    <row r="19" spans="1:26" ht="14">
      <c r="A19" s="119">
        <v>3</v>
      </c>
      <c r="B19" s="119" t="s">
        <v>31</v>
      </c>
      <c r="C19" s="119" t="s">
        <v>18</v>
      </c>
      <c r="D19" s="119">
        <f>D20</f>
        <v>1</v>
      </c>
      <c r="E19" s="120">
        <f t="shared" ref="E19:J19" si="4">SUM(E20:E21)</f>
        <v>0</v>
      </c>
      <c r="F19" s="120">
        <f t="shared" si="4"/>
        <v>0</v>
      </c>
      <c r="G19" s="120">
        <f t="shared" si="4"/>
        <v>0</v>
      </c>
      <c r="H19" s="120">
        <f t="shared" si="4"/>
        <v>0</v>
      </c>
      <c r="I19" s="120">
        <f t="shared" si="4"/>
        <v>0</v>
      </c>
      <c r="J19" s="120">
        <f t="shared" si="4"/>
        <v>0</v>
      </c>
    </row>
    <row r="20" spans="1:26" ht="29">
      <c r="A20" s="2" t="s">
        <v>32</v>
      </c>
      <c r="B20" s="121" t="str">
        <f>+'3.1 '!B4:D4</f>
        <v>Suministro, transporte e instalación de instalaciones electricas internas</v>
      </c>
      <c r="C20" s="2" t="s">
        <v>18</v>
      </c>
      <c r="D20" s="2">
        <v>1</v>
      </c>
      <c r="E20" s="40">
        <f>+'3.1 '!F25</f>
        <v>0</v>
      </c>
      <c r="F20" s="40">
        <f>+'3.1 '!F30</f>
        <v>0</v>
      </c>
      <c r="G20" s="40">
        <f>+'3.1 '!F44</f>
        <v>0</v>
      </c>
      <c r="H20" s="40">
        <f>+'3.1 '!F37</f>
        <v>0</v>
      </c>
      <c r="I20" s="40">
        <f t="shared" ref="I20:I21" si="5">SUM(E20:H20)</f>
        <v>0</v>
      </c>
      <c r="J20" s="21">
        <f t="shared" ref="J20:J21" si="6">I20*D20</f>
        <v>0</v>
      </c>
    </row>
    <row r="21" spans="1:26" ht="15.75" customHeight="1">
      <c r="A21" s="2" t="s">
        <v>33</v>
      </c>
      <c r="B21" s="121" t="str">
        <f>+'3.2 '!B4:D4</f>
        <v>Suministro, Transporte e instalacion de medidor Monosfasico bifilar prepago</v>
      </c>
      <c r="C21" s="2" t="s">
        <v>18</v>
      </c>
      <c r="D21" s="2">
        <v>1</v>
      </c>
      <c r="E21" s="40">
        <f>+'3.2 '!F15</f>
        <v>0</v>
      </c>
      <c r="F21" s="40">
        <f>+'3.2 '!F20</f>
        <v>0</v>
      </c>
      <c r="G21" s="40">
        <f>+'3.2 '!F34</f>
        <v>0</v>
      </c>
      <c r="H21" s="40">
        <f>'3.2 '!F27</f>
        <v>0</v>
      </c>
      <c r="I21" s="40">
        <f t="shared" si="5"/>
        <v>0</v>
      </c>
      <c r="J21" s="21">
        <f t="shared" si="6"/>
        <v>0</v>
      </c>
    </row>
    <row r="22" spans="1:26" ht="15.75" customHeight="1">
      <c r="A22" s="522" t="s">
        <v>129</v>
      </c>
      <c r="B22" s="462"/>
      <c r="C22" s="462"/>
      <c r="D22" s="463"/>
      <c r="E22" s="122">
        <f t="shared" ref="E22:I22" si="7">SUM(E19+E17+E7)</f>
        <v>0</v>
      </c>
      <c r="F22" s="122">
        <f t="shared" si="7"/>
        <v>0</v>
      </c>
      <c r="G22" s="122">
        <f t="shared" si="7"/>
        <v>0</v>
      </c>
      <c r="H22" s="122">
        <f t="shared" si="7"/>
        <v>0</v>
      </c>
      <c r="I22" s="122">
        <f t="shared" si="7"/>
        <v>0</v>
      </c>
      <c r="J22" s="122">
        <f>I22*D21</f>
        <v>0</v>
      </c>
      <c r="K22" s="12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23" t="s">
        <v>5</v>
      </c>
      <c r="B23" s="466"/>
      <c r="C23" s="524">
        <v>0.1</v>
      </c>
      <c r="D23" s="466"/>
      <c r="E23" s="21">
        <f>E22*(1+C23)</f>
        <v>0</v>
      </c>
      <c r="F23" s="3"/>
      <c r="G23" s="3"/>
      <c r="H23" s="3"/>
      <c r="I23" s="3"/>
      <c r="J23" s="3"/>
      <c r="K23" s="12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23" t="s">
        <v>6</v>
      </c>
      <c r="B24" s="466"/>
      <c r="C24" s="524">
        <v>0.1</v>
      </c>
      <c r="D24" s="466"/>
      <c r="E24" s="3"/>
      <c r="F24" s="3"/>
      <c r="G24" s="3"/>
      <c r="H24" s="21">
        <f>H22*(1+C24)</f>
        <v>0</v>
      </c>
      <c r="I24" s="3"/>
      <c r="J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customHeight="1">
      <c r="A25" s="520" t="s">
        <v>34</v>
      </c>
      <c r="B25" s="465"/>
      <c r="C25" s="465"/>
      <c r="D25" s="465"/>
      <c r="E25" s="465"/>
      <c r="F25" s="465"/>
      <c r="G25" s="465"/>
      <c r="H25" s="465"/>
      <c r="I25" s="125">
        <f>H24+G22+F22+E23</f>
        <v>0</v>
      </c>
      <c r="J25" s="126">
        <f>I25*D8</f>
        <v>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1"/>
      <c r="B26" s="123"/>
      <c r="C26" s="123"/>
      <c r="D26" s="123"/>
      <c r="E26" s="123"/>
      <c r="F26" s="123"/>
      <c r="G26" s="123"/>
      <c r="H26" s="123"/>
      <c r="I26" s="111"/>
      <c r="J26" s="127"/>
    </row>
    <row r="27" spans="1:26" ht="15.75" customHeight="1">
      <c r="A27" s="521" t="s">
        <v>130</v>
      </c>
      <c r="B27" s="465"/>
      <c r="C27" s="465"/>
      <c r="D27" s="465"/>
      <c r="E27" s="465"/>
      <c r="F27" s="465"/>
      <c r="G27" s="465"/>
      <c r="H27" s="466"/>
      <c r="I27" s="128">
        <v>0.15</v>
      </c>
      <c r="J27" s="21">
        <f t="shared" ref="J27:J30" si="8">$J$25*I27</f>
        <v>0</v>
      </c>
    </row>
    <row r="28" spans="1:26" ht="15.75" customHeight="1">
      <c r="A28" s="518" t="s">
        <v>1</v>
      </c>
      <c r="B28" s="465"/>
      <c r="C28" s="465"/>
      <c r="D28" s="465"/>
      <c r="E28" s="465"/>
      <c r="F28" s="465"/>
      <c r="G28" s="465"/>
      <c r="H28" s="466"/>
      <c r="I28" s="129">
        <v>0.03</v>
      </c>
      <c r="J28" s="21">
        <f t="shared" si="8"/>
        <v>0</v>
      </c>
    </row>
    <row r="29" spans="1:26" ht="15.75" customHeight="1">
      <c r="A29" s="518" t="s">
        <v>2</v>
      </c>
      <c r="B29" s="465"/>
      <c r="C29" s="465"/>
      <c r="D29" s="465"/>
      <c r="E29" s="465"/>
      <c r="F29" s="465"/>
      <c r="G29" s="465"/>
      <c r="H29" s="466"/>
      <c r="I29" s="129">
        <v>7.0000000000000007E-2</v>
      </c>
      <c r="J29" s="21">
        <f t="shared" si="8"/>
        <v>0</v>
      </c>
    </row>
    <row r="30" spans="1:26" ht="15.75" customHeight="1">
      <c r="A30" s="518" t="s">
        <v>131</v>
      </c>
      <c r="B30" s="465"/>
      <c r="C30" s="465"/>
      <c r="D30" s="465"/>
      <c r="E30" s="465"/>
      <c r="F30" s="465"/>
      <c r="G30" s="465"/>
      <c r="H30" s="466"/>
      <c r="I30" s="129">
        <v>0.19</v>
      </c>
      <c r="J30" s="21">
        <f t="shared" si="8"/>
        <v>0</v>
      </c>
    </row>
    <row r="31" spans="1:26" ht="15.75" customHeight="1">
      <c r="A31" s="518" t="s">
        <v>132</v>
      </c>
      <c r="B31" s="465"/>
      <c r="C31" s="465"/>
      <c r="D31" s="465"/>
      <c r="E31" s="465"/>
      <c r="F31" s="465"/>
      <c r="G31" s="465"/>
      <c r="H31" s="465"/>
      <c r="I31" s="466"/>
      <c r="J31" s="21">
        <f>SUM(J27:J30)</f>
        <v>0</v>
      </c>
    </row>
    <row r="32" spans="1:26" ht="15.75" customHeight="1"/>
    <row r="33" spans="1:13" ht="15.75" customHeight="1">
      <c r="A33" s="518" t="s">
        <v>39</v>
      </c>
      <c r="B33" s="465"/>
      <c r="C33" s="465"/>
      <c r="D33" s="465"/>
      <c r="E33" s="465"/>
      <c r="F33" s="465"/>
      <c r="G33" s="465"/>
      <c r="H33" s="466"/>
      <c r="I33" s="130">
        <v>7.0000000000000007E-2</v>
      </c>
      <c r="J33" s="131">
        <f>(J25+J31)*I33</f>
        <v>0</v>
      </c>
      <c r="L33" s="519" t="s">
        <v>133</v>
      </c>
      <c r="M33" s="466"/>
    </row>
    <row r="34" spans="1:13" ht="15.75" customHeight="1">
      <c r="A34" s="518" t="s">
        <v>134</v>
      </c>
      <c r="B34" s="465"/>
      <c r="C34" s="465"/>
      <c r="D34" s="465"/>
      <c r="E34" s="465"/>
      <c r="F34" s="465"/>
      <c r="G34" s="465"/>
      <c r="H34" s="466"/>
      <c r="I34" s="130">
        <v>0.02</v>
      </c>
      <c r="J34" s="131">
        <f>J25*I34</f>
        <v>0</v>
      </c>
      <c r="L34" s="132">
        <v>42</v>
      </c>
      <c r="M34" s="3" t="s">
        <v>135</v>
      </c>
    </row>
    <row r="35" spans="1:13" ht="15.75" customHeight="1">
      <c r="A35" s="518" t="s">
        <v>133</v>
      </c>
      <c r="B35" s="465"/>
      <c r="C35" s="465"/>
      <c r="D35" s="465"/>
      <c r="E35" s="465"/>
      <c r="F35" s="465"/>
      <c r="G35" s="465"/>
      <c r="H35" s="466"/>
      <c r="I35" s="133">
        <v>0.02</v>
      </c>
      <c r="J35" s="131">
        <f>J25*(I35)</f>
        <v>0</v>
      </c>
      <c r="L35" s="134">
        <v>1000000</v>
      </c>
      <c r="M35" s="3" t="s">
        <v>41</v>
      </c>
    </row>
    <row r="36" spans="1:13" ht="15.75" customHeight="1">
      <c r="L36" s="134">
        <v>50000</v>
      </c>
      <c r="M36" s="3" t="s">
        <v>43</v>
      </c>
    </row>
    <row r="37" spans="1:13" ht="15.75" customHeight="1">
      <c r="H37" s="124"/>
      <c r="J37" s="124">
        <f>J25+J31+J33+J34+J35</f>
        <v>0</v>
      </c>
      <c r="L37" s="131">
        <v>120000</v>
      </c>
      <c r="M37" s="3" t="s">
        <v>44</v>
      </c>
    </row>
    <row r="38" spans="1:13" ht="15.75" customHeight="1">
      <c r="J38" s="135">
        <f>J37/42</f>
        <v>0</v>
      </c>
      <c r="L38" s="131">
        <v>1000000</v>
      </c>
      <c r="M38" s="3" t="s">
        <v>45</v>
      </c>
    </row>
    <row r="39" spans="1:13" ht="15.75" customHeight="1">
      <c r="L39" s="131">
        <f>L35/L34+L36+L37+L38</f>
        <v>1193809.5238095238</v>
      </c>
      <c r="M39" s="3" t="s">
        <v>136</v>
      </c>
    </row>
    <row r="40" spans="1:13" ht="15.75" customHeight="1">
      <c r="L40" s="131">
        <f>L39*L34</f>
        <v>50140000</v>
      </c>
      <c r="M40" s="3" t="s">
        <v>107</v>
      </c>
    </row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22:D22"/>
    <mergeCell ref="A23:B23"/>
    <mergeCell ref="C23:D23"/>
    <mergeCell ref="A24:B24"/>
    <mergeCell ref="C24:D24"/>
    <mergeCell ref="A25:H25"/>
    <mergeCell ref="A27:H27"/>
    <mergeCell ref="A28:H28"/>
    <mergeCell ref="A29:H29"/>
    <mergeCell ref="A30:H30"/>
    <mergeCell ref="A31:I31"/>
    <mergeCell ref="A33:H33"/>
    <mergeCell ref="L33:M33"/>
    <mergeCell ref="A34:H34"/>
    <mergeCell ref="A35:H35"/>
    <mergeCell ref="J5:J6"/>
    <mergeCell ref="A5:A6"/>
    <mergeCell ref="B5:B6"/>
    <mergeCell ref="C5:C6"/>
    <mergeCell ref="D5:D6"/>
    <mergeCell ref="I5:I6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001"/>
  <sheetViews>
    <sheetView zoomScale="70" zoomScaleNormal="70" workbookViewId="0">
      <selection activeCell="B29" sqref="B29"/>
    </sheetView>
  </sheetViews>
  <sheetFormatPr baseColWidth="10" defaultColWidth="12.58203125" defaultRowHeight="15" customHeight="1"/>
  <cols>
    <col min="1" max="1" width="10.58203125" customWidth="1"/>
    <col min="2" max="2" width="56.58203125" customWidth="1"/>
    <col min="3" max="3" width="4.33203125" customWidth="1"/>
    <col min="4" max="4" width="13" customWidth="1"/>
    <col min="5" max="5" width="11" customWidth="1"/>
    <col min="6" max="6" width="14.33203125" customWidth="1"/>
  </cols>
  <sheetData>
    <row r="1" spans="1:26" ht="15.75" customHeight="1">
      <c r="A1" s="29"/>
      <c r="B1" s="29"/>
      <c r="C1" s="30"/>
      <c r="D1" s="31"/>
      <c r="E1" s="29"/>
      <c r="F1" s="31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61.25" customHeight="1">
      <c r="A2" s="13" t="s">
        <v>205</v>
      </c>
      <c r="B2" s="532" t="s">
        <v>300</v>
      </c>
      <c r="C2" s="533"/>
      <c r="D2" s="534"/>
      <c r="E2" s="9" t="s">
        <v>206</v>
      </c>
      <c r="F2" s="10" t="s">
        <v>19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>
      <c r="A3" s="12" t="s">
        <v>207</v>
      </c>
      <c r="B3" s="535"/>
      <c r="C3" s="536"/>
      <c r="D3" s="537"/>
      <c r="E3" s="13" t="s">
        <v>138</v>
      </c>
      <c r="F3" s="14" t="s">
        <v>18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5.75" customHeight="1">
      <c r="A4" s="104" t="s">
        <v>208</v>
      </c>
      <c r="B4" s="538" t="s">
        <v>209</v>
      </c>
      <c r="C4" s="465"/>
      <c r="D4" s="466"/>
      <c r="E4" s="96" t="s">
        <v>210</v>
      </c>
      <c r="F4" s="105">
        <f>F26</f>
        <v>0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.75" customHeight="1">
      <c r="A5" s="529" t="s">
        <v>211</v>
      </c>
      <c r="B5" s="530"/>
      <c r="C5" s="530"/>
      <c r="D5" s="530"/>
      <c r="E5" s="530"/>
      <c r="F5" s="5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5.75" customHeight="1">
      <c r="A6" s="69" t="s">
        <v>212</v>
      </c>
      <c r="B6" s="69" t="s">
        <v>137</v>
      </c>
      <c r="C6" s="17" t="s">
        <v>122</v>
      </c>
      <c r="D6" s="70" t="s">
        <v>213</v>
      </c>
      <c r="E6" s="69" t="s">
        <v>139</v>
      </c>
      <c r="F6" s="71" t="s">
        <v>214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5.75" customHeight="1">
      <c r="A7" s="3"/>
      <c r="B7" s="23"/>
      <c r="C7" s="25"/>
      <c r="D7" s="22"/>
      <c r="E7" s="106"/>
      <c r="F7" s="21">
        <f>+E7*D7</f>
        <v>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5.75" customHeight="1">
      <c r="A8" s="27" t="s">
        <v>215</v>
      </c>
      <c r="B8" s="525" t="s">
        <v>216</v>
      </c>
      <c r="C8" s="465"/>
      <c r="D8" s="465"/>
      <c r="E8" s="466"/>
      <c r="F8" s="28">
        <f>+F7</f>
        <v>0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7.5" customHeight="1">
      <c r="A9" s="29"/>
      <c r="B9" s="29"/>
      <c r="C9" s="30"/>
      <c r="D9" s="31"/>
      <c r="E9" s="29"/>
      <c r="F9" s="31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5.75" customHeight="1">
      <c r="A10" s="529" t="s">
        <v>217</v>
      </c>
      <c r="B10" s="530"/>
      <c r="C10" s="530"/>
      <c r="D10" s="530"/>
      <c r="E10" s="530"/>
      <c r="F10" s="531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5.75" customHeight="1">
      <c r="A11" s="69" t="s">
        <v>212</v>
      </c>
      <c r="B11" s="69" t="s">
        <v>137</v>
      </c>
      <c r="C11" s="17" t="s">
        <v>122</v>
      </c>
      <c r="D11" s="70" t="s">
        <v>218</v>
      </c>
      <c r="E11" s="69" t="s">
        <v>219</v>
      </c>
      <c r="F11" s="71" t="s">
        <v>214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5.75" customHeight="1">
      <c r="A12" s="3"/>
      <c r="B12" s="3" t="s">
        <v>170</v>
      </c>
      <c r="C12" s="2" t="s">
        <v>123</v>
      </c>
      <c r="D12" s="107"/>
      <c r="E12" s="108"/>
      <c r="F12" s="21">
        <f>D12*E12</f>
        <v>0</v>
      </c>
      <c r="G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5.75" customHeight="1">
      <c r="A13" s="27" t="s">
        <v>220</v>
      </c>
      <c r="B13" s="525" t="s">
        <v>221</v>
      </c>
      <c r="C13" s="465"/>
      <c r="D13" s="465"/>
      <c r="E13" s="466"/>
      <c r="F13" s="50">
        <f>F12</f>
        <v>0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5.65" customHeight="1">
      <c r="A14" s="29"/>
      <c r="B14" s="29"/>
      <c r="C14" s="30"/>
      <c r="D14" s="31"/>
      <c r="E14" s="29"/>
      <c r="F14" s="3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5.75" customHeight="1">
      <c r="A15" s="529" t="s">
        <v>222</v>
      </c>
      <c r="B15" s="530"/>
      <c r="C15" s="530"/>
      <c r="D15" s="530"/>
      <c r="E15" s="530"/>
      <c r="F15" s="531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5.75" customHeight="1">
      <c r="A16" s="69" t="s">
        <v>223</v>
      </c>
      <c r="B16" s="69" t="s">
        <v>224</v>
      </c>
      <c r="C16" s="17" t="s">
        <v>122</v>
      </c>
      <c r="D16" s="70" t="s">
        <v>225</v>
      </c>
      <c r="E16" s="69" t="s">
        <v>219</v>
      </c>
      <c r="F16" s="71" t="s">
        <v>214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5.75" customHeight="1">
      <c r="A17" s="87">
        <v>1</v>
      </c>
      <c r="B17" s="7" t="s">
        <v>226</v>
      </c>
      <c r="C17" s="109" t="s">
        <v>18</v>
      </c>
      <c r="D17" s="34"/>
      <c r="E17" s="110"/>
      <c r="F17" s="34">
        <f t="shared" ref="F17:F19" si="0">D17*E17*A17</f>
        <v>0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5.75" customHeight="1">
      <c r="A18" s="65">
        <v>0</v>
      </c>
      <c r="B18" s="7" t="s">
        <v>142</v>
      </c>
      <c r="C18" s="109" t="s">
        <v>18</v>
      </c>
      <c r="D18" s="34"/>
      <c r="E18" s="110"/>
      <c r="F18" s="34">
        <f t="shared" si="0"/>
        <v>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5.75" customHeight="1">
      <c r="A19" s="65">
        <v>1</v>
      </c>
      <c r="B19" s="7" t="s">
        <v>227</v>
      </c>
      <c r="C19" s="109" t="s">
        <v>18</v>
      </c>
      <c r="D19" s="34"/>
      <c r="E19" s="110"/>
      <c r="F19" s="34">
        <f t="shared" si="0"/>
        <v>0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.75" customHeight="1">
      <c r="A20" s="27" t="s">
        <v>228</v>
      </c>
      <c r="B20" s="525" t="s">
        <v>229</v>
      </c>
      <c r="C20" s="465"/>
      <c r="D20" s="465"/>
      <c r="E20" s="466"/>
      <c r="F20" s="50">
        <f>SUM(F17:F19)</f>
        <v>0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7.5" customHeight="1">
      <c r="A21" s="29"/>
      <c r="B21" s="29"/>
      <c r="C21" s="30"/>
      <c r="D21" s="31"/>
      <c r="E21" s="29"/>
      <c r="F21" s="31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>
      <c r="A22" s="529" t="s">
        <v>230</v>
      </c>
      <c r="B22" s="530"/>
      <c r="C22" s="530"/>
      <c r="D22" s="530"/>
      <c r="E22" s="530"/>
      <c r="F22" s="531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5.75" customHeight="1">
      <c r="A23" s="69" t="s">
        <v>212</v>
      </c>
      <c r="B23" s="69" t="s">
        <v>137</v>
      </c>
      <c r="C23" s="17" t="s">
        <v>122</v>
      </c>
      <c r="D23" s="70" t="s">
        <v>214</v>
      </c>
      <c r="E23" s="69" t="s">
        <v>139</v>
      </c>
      <c r="F23" s="71" t="s">
        <v>214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27.65" customHeight="1">
      <c r="A24" s="3"/>
      <c r="B24" s="425" t="s">
        <v>301</v>
      </c>
      <c r="C24" s="2" t="s">
        <v>168</v>
      </c>
      <c r="D24" s="101"/>
      <c r="E24" s="46"/>
      <c r="F24" s="21">
        <f>E24*D24</f>
        <v>0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.75" customHeight="1">
      <c r="A25" s="61" t="s">
        <v>231</v>
      </c>
      <c r="B25" s="525" t="s">
        <v>232</v>
      </c>
      <c r="C25" s="465"/>
      <c r="D25" s="465"/>
      <c r="E25" s="466"/>
      <c r="F25" s="50">
        <f>SUM(F24)</f>
        <v>0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 customHeight="1">
      <c r="C26" s="526" t="s">
        <v>233</v>
      </c>
      <c r="D26" s="527"/>
      <c r="E26" s="528"/>
      <c r="F26" s="299">
        <f>ROUNDUP(SUM(F13,F20),0)</f>
        <v>0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 customHeight="1">
      <c r="A27" s="29"/>
      <c r="B27" s="29"/>
      <c r="C27" s="30"/>
      <c r="D27" s="31"/>
      <c r="E27" s="29"/>
      <c r="F27" s="3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 customHeight="1">
      <c r="A28" s="29"/>
      <c r="C28" s="30"/>
      <c r="D28" s="31"/>
      <c r="E28" s="29"/>
      <c r="F28" s="31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>
      <c r="A29" s="29"/>
      <c r="B29" s="417" t="s">
        <v>296</v>
      </c>
      <c r="C29" s="30"/>
      <c r="D29" s="31"/>
      <c r="E29" s="29"/>
      <c r="F29" s="31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>
      <c r="A30" s="29"/>
      <c r="B30" s="417" t="s">
        <v>297</v>
      </c>
      <c r="C30" s="30"/>
      <c r="D30" s="31"/>
      <c r="E30" s="29"/>
      <c r="F30" s="31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>
      <c r="A31" s="29"/>
      <c r="B31" s="418" t="s">
        <v>298</v>
      </c>
      <c r="C31" s="30"/>
      <c r="D31" s="31"/>
      <c r="E31" s="29"/>
      <c r="F31" s="31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>
      <c r="A32" s="29"/>
      <c r="C32" s="30"/>
      <c r="D32" s="31"/>
      <c r="E32" s="29"/>
      <c r="F32" s="31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>
      <c r="A33" s="29"/>
      <c r="B33" s="291"/>
      <c r="C33" s="30"/>
      <c r="D33" s="31"/>
      <c r="E33" s="29"/>
      <c r="F33" s="31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.75" customHeight="1">
      <c r="A34" s="29"/>
      <c r="B34" s="113"/>
      <c r="C34" s="30"/>
      <c r="D34" s="31"/>
      <c r="E34" s="29"/>
      <c r="F34" s="31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.75" customHeight="1">
      <c r="A35" s="29"/>
      <c r="B35" s="113"/>
      <c r="C35" s="30"/>
      <c r="D35" s="31"/>
      <c r="E35" s="29"/>
      <c r="F35" s="31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.75" customHeight="1">
      <c r="A36" s="29"/>
      <c r="B36" s="29"/>
      <c r="C36" s="30"/>
      <c r="D36" s="31"/>
      <c r="E36" s="29"/>
      <c r="F36" s="31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 customHeight="1">
      <c r="A37" s="29"/>
      <c r="B37" s="29"/>
      <c r="C37" s="30"/>
      <c r="D37" s="31"/>
      <c r="E37" s="29"/>
      <c r="F37" s="31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.75" customHeight="1">
      <c r="A38" s="29"/>
      <c r="B38" s="29"/>
      <c r="C38" s="30"/>
      <c r="D38" s="31"/>
      <c r="E38" s="29"/>
      <c r="F38" s="31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>
      <c r="A39" s="29"/>
      <c r="B39" s="29"/>
      <c r="C39" s="30"/>
      <c r="D39" s="31"/>
      <c r="E39" s="29"/>
      <c r="F39" s="31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.75" customHeight="1">
      <c r="A40" s="29"/>
      <c r="B40" s="29"/>
      <c r="C40" s="30"/>
      <c r="D40" s="31"/>
      <c r="E40" s="29"/>
      <c r="F40" s="31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customHeight="1">
      <c r="A41" s="29"/>
      <c r="B41" s="29"/>
      <c r="C41" s="30"/>
      <c r="D41" s="31"/>
      <c r="E41" s="29"/>
      <c r="F41" s="31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>
      <c r="A42" s="29"/>
      <c r="B42" s="29"/>
      <c r="C42" s="30"/>
      <c r="D42" s="31"/>
      <c r="E42" s="29"/>
      <c r="F42" s="31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>
      <c r="A43" s="29"/>
      <c r="B43" s="29"/>
      <c r="C43" s="30"/>
      <c r="D43" s="31"/>
      <c r="E43" s="29"/>
      <c r="F43" s="31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>
      <c r="A44" s="29"/>
      <c r="B44" s="29"/>
      <c r="C44" s="30"/>
      <c r="D44" s="31"/>
      <c r="E44" s="29"/>
      <c r="F44" s="31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>
      <c r="A45" s="29"/>
      <c r="B45" s="29"/>
      <c r="C45" s="30"/>
      <c r="D45" s="31"/>
      <c r="E45" s="29"/>
      <c r="F45" s="31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>
      <c r="A46" s="29"/>
      <c r="B46" s="29"/>
      <c r="C46" s="30"/>
      <c r="D46" s="31"/>
      <c r="E46" s="29"/>
      <c r="F46" s="31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>
      <c r="A47" s="29"/>
      <c r="B47" s="29"/>
      <c r="C47" s="30"/>
      <c r="D47" s="31"/>
      <c r="E47" s="29"/>
      <c r="F47" s="31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>
      <c r="A48" s="29"/>
      <c r="B48" s="29"/>
      <c r="C48" s="30"/>
      <c r="D48" s="31"/>
      <c r="E48" s="29"/>
      <c r="F48" s="31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>
      <c r="A49" s="29"/>
      <c r="B49" s="29"/>
      <c r="C49" s="30"/>
      <c r="D49" s="31"/>
      <c r="E49" s="29"/>
      <c r="F49" s="31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>
      <c r="A50" s="29"/>
      <c r="B50" s="29"/>
      <c r="C50" s="30"/>
      <c r="D50" s="31"/>
      <c r="E50" s="29"/>
      <c r="F50" s="31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>
      <c r="A51" s="29"/>
      <c r="B51" s="29"/>
      <c r="C51" s="30"/>
      <c r="D51" s="31"/>
      <c r="E51" s="29"/>
      <c r="F51" s="31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>
      <c r="A52" s="29"/>
      <c r="B52" s="29"/>
      <c r="C52" s="30"/>
      <c r="D52" s="31"/>
      <c r="E52" s="29"/>
      <c r="F52" s="31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>
      <c r="A53" s="29"/>
      <c r="B53" s="29"/>
      <c r="C53" s="30"/>
      <c r="D53" s="31"/>
      <c r="E53" s="29"/>
      <c r="F53" s="31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>
      <c r="A54" s="29"/>
      <c r="B54" s="29"/>
      <c r="C54" s="30"/>
      <c r="D54" s="31"/>
      <c r="E54" s="29"/>
      <c r="F54" s="31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>
      <c r="A55" s="29"/>
      <c r="B55" s="29"/>
      <c r="C55" s="30"/>
      <c r="D55" s="31"/>
      <c r="E55" s="29"/>
      <c r="F55" s="31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>
      <c r="A56" s="29"/>
      <c r="B56" s="29"/>
      <c r="C56" s="30"/>
      <c r="D56" s="31"/>
      <c r="E56" s="29"/>
      <c r="F56" s="31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>
      <c r="A57" s="29"/>
      <c r="B57" s="29"/>
      <c r="C57" s="30"/>
      <c r="D57" s="31"/>
      <c r="E57" s="29"/>
      <c r="F57" s="31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>
      <c r="A58" s="29"/>
      <c r="B58" s="29"/>
      <c r="C58" s="30"/>
      <c r="D58" s="31"/>
      <c r="E58" s="29"/>
      <c r="F58" s="31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>
      <c r="A59" s="29"/>
      <c r="B59" s="29"/>
      <c r="C59" s="30"/>
      <c r="D59" s="31"/>
      <c r="E59" s="29"/>
      <c r="F59" s="31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>
      <c r="A60" s="29"/>
      <c r="B60" s="29"/>
      <c r="C60" s="30"/>
      <c r="D60" s="31"/>
      <c r="E60" s="29"/>
      <c r="F60" s="31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>
      <c r="A61" s="29"/>
      <c r="B61" s="29"/>
      <c r="C61" s="30"/>
      <c r="D61" s="31"/>
      <c r="E61" s="29"/>
      <c r="F61" s="31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>
      <c r="A62" s="29"/>
      <c r="B62" s="29"/>
      <c r="C62" s="30"/>
      <c r="D62" s="31"/>
      <c r="E62" s="29"/>
      <c r="F62" s="31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>
      <c r="A63" s="29"/>
      <c r="B63" s="29"/>
      <c r="C63" s="30"/>
      <c r="D63" s="31"/>
      <c r="E63" s="29"/>
      <c r="F63" s="31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>
      <c r="A64" s="29"/>
      <c r="B64" s="29"/>
      <c r="C64" s="30"/>
      <c r="D64" s="31"/>
      <c r="E64" s="29"/>
      <c r="F64" s="31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>
      <c r="A65" s="29"/>
      <c r="B65" s="29"/>
      <c r="C65" s="30"/>
      <c r="D65" s="31"/>
      <c r="E65" s="29"/>
      <c r="F65" s="31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>
      <c r="A66" s="29"/>
      <c r="B66" s="29"/>
      <c r="C66" s="30"/>
      <c r="D66" s="31"/>
      <c r="E66" s="29"/>
      <c r="F66" s="31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>
      <c r="A67" s="29"/>
      <c r="B67" s="29"/>
      <c r="C67" s="30"/>
      <c r="D67" s="31"/>
      <c r="E67" s="29"/>
      <c r="F67" s="31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>
      <c r="A68" s="29"/>
      <c r="B68" s="29"/>
      <c r="C68" s="30"/>
      <c r="D68" s="31"/>
      <c r="E68" s="29"/>
      <c r="F68" s="31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>
      <c r="A69" s="29"/>
      <c r="B69" s="29"/>
      <c r="C69" s="30"/>
      <c r="D69" s="31"/>
      <c r="E69" s="29"/>
      <c r="F69" s="31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>
      <c r="A70" s="29"/>
      <c r="B70" s="29"/>
      <c r="C70" s="30"/>
      <c r="D70" s="31"/>
      <c r="E70" s="29"/>
      <c r="F70" s="31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>
      <c r="A71" s="29"/>
      <c r="B71" s="29"/>
      <c r="C71" s="30"/>
      <c r="D71" s="31"/>
      <c r="E71" s="29"/>
      <c r="F71" s="31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>
      <c r="A72" s="29"/>
      <c r="B72" s="29"/>
      <c r="C72" s="30"/>
      <c r="D72" s="31"/>
      <c r="E72" s="29"/>
      <c r="F72" s="31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>
      <c r="A73" s="29"/>
      <c r="B73" s="29"/>
      <c r="C73" s="30"/>
      <c r="D73" s="31"/>
      <c r="E73" s="29"/>
      <c r="F73" s="31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>
      <c r="A74" s="29"/>
      <c r="B74" s="29"/>
      <c r="C74" s="30"/>
      <c r="D74" s="31"/>
      <c r="E74" s="29"/>
      <c r="F74" s="31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>
      <c r="A75" s="29"/>
      <c r="B75" s="29"/>
      <c r="C75" s="30"/>
      <c r="D75" s="31"/>
      <c r="E75" s="29"/>
      <c r="F75" s="31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>
      <c r="A76" s="29"/>
      <c r="B76" s="29"/>
      <c r="C76" s="30"/>
      <c r="D76" s="31"/>
      <c r="E76" s="29"/>
      <c r="F76" s="31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>
      <c r="A77" s="29"/>
      <c r="B77" s="29"/>
      <c r="C77" s="30"/>
      <c r="D77" s="31"/>
      <c r="E77" s="29"/>
      <c r="F77" s="31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.75" customHeight="1">
      <c r="A78" s="29"/>
      <c r="B78" s="29"/>
      <c r="C78" s="30"/>
      <c r="D78" s="31"/>
      <c r="E78" s="29"/>
      <c r="F78" s="31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5.75" customHeight="1">
      <c r="A79" s="29"/>
      <c r="B79" s="29"/>
      <c r="C79" s="30"/>
      <c r="D79" s="31"/>
      <c r="E79" s="29"/>
      <c r="F79" s="31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5.75" customHeight="1">
      <c r="A80" s="29"/>
      <c r="B80" s="29"/>
      <c r="C80" s="30"/>
      <c r="D80" s="31"/>
      <c r="E80" s="29"/>
      <c r="F80" s="31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5.75" customHeight="1">
      <c r="A81" s="29"/>
      <c r="B81" s="29"/>
      <c r="C81" s="30"/>
      <c r="D81" s="31"/>
      <c r="E81" s="29"/>
      <c r="F81" s="31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5.75" customHeight="1">
      <c r="A82" s="29"/>
      <c r="B82" s="29"/>
      <c r="C82" s="30"/>
      <c r="D82" s="31"/>
      <c r="E82" s="29"/>
      <c r="F82" s="31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5.75" customHeight="1">
      <c r="A83" s="29"/>
      <c r="B83" s="29"/>
      <c r="C83" s="30"/>
      <c r="D83" s="31"/>
      <c r="E83" s="29"/>
      <c r="F83" s="31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5.75" customHeight="1">
      <c r="A84" s="29"/>
      <c r="B84" s="29"/>
      <c r="C84" s="30"/>
      <c r="D84" s="31"/>
      <c r="E84" s="29"/>
      <c r="F84" s="31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5.75" customHeight="1">
      <c r="A85" s="29"/>
      <c r="B85" s="29"/>
      <c r="C85" s="30"/>
      <c r="D85" s="31"/>
      <c r="E85" s="29"/>
      <c r="F85" s="31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5.75" customHeight="1">
      <c r="A86" s="29"/>
      <c r="B86" s="29"/>
      <c r="C86" s="30"/>
      <c r="D86" s="31"/>
      <c r="E86" s="29"/>
      <c r="F86" s="31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5.75" customHeight="1">
      <c r="A87" s="29"/>
      <c r="B87" s="29"/>
      <c r="C87" s="30"/>
      <c r="D87" s="31"/>
      <c r="E87" s="29"/>
      <c r="F87" s="31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5.75" customHeight="1">
      <c r="A88" s="29"/>
      <c r="B88" s="29"/>
      <c r="C88" s="30"/>
      <c r="D88" s="31"/>
      <c r="E88" s="29"/>
      <c r="F88" s="31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5.75" customHeight="1">
      <c r="A89" s="29"/>
      <c r="B89" s="29"/>
      <c r="C89" s="30"/>
      <c r="D89" s="31"/>
      <c r="E89" s="29"/>
      <c r="F89" s="31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5.75" customHeight="1">
      <c r="A90" s="29"/>
      <c r="B90" s="29"/>
      <c r="C90" s="30"/>
      <c r="D90" s="31"/>
      <c r="E90" s="29"/>
      <c r="F90" s="31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5.75" customHeight="1">
      <c r="A91" s="29"/>
      <c r="B91" s="29"/>
      <c r="C91" s="30"/>
      <c r="D91" s="31"/>
      <c r="E91" s="29"/>
      <c r="F91" s="31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5.75" customHeight="1">
      <c r="A92" s="29"/>
      <c r="B92" s="29"/>
      <c r="C92" s="30"/>
      <c r="D92" s="31"/>
      <c r="E92" s="29"/>
      <c r="F92" s="31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5.75" customHeight="1">
      <c r="A93" s="29"/>
      <c r="B93" s="29"/>
      <c r="C93" s="30"/>
      <c r="D93" s="31"/>
      <c r="E93" s="29"/>
      <c r="F93" s="31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5.75" customHeight="1">
      <c r="A94" s="29"/>
      <c r="B94" s="29"/>
      <c r="C94" s="30"/>
      <c r="D94" s="31"/>
      <c r="E94" s="29"/>
      <c r="F94" s="31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5.75" customHeight="1">
      <c r="A95" s="29"/>
      <c r="B95" s="29"/>
      <c r="C95" s="30"/>
      <c r="D95" s="31"/>
      <c r="E95" s="29"/>
      <c r="F95" s="31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5.75" customHeight="1">
      <c r="A96" s="29"/>
      <c r="B96" s="29"/>
      <c r="C96" s="30"/>
      <c r="D96" s="31"/>
      <c r="E96" s="29"/>
      <c r="F96" s="31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5.75" customHeight="1">
      <c r="A97" s="29"/>
      <c r="B97" s="29"/>
      <c r="C97" s="30"/>
      <c r="D97" s="31"/>
      <c r="E97" s="29"/>
      <c r="F97" s="31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5.75" customHeight="1">
      <c r="A98" s="29"/>
      <c r="B98" s="29"/>
      <c r="C98" s="30"/>
      <c r="D98" s="31"/>
      <c r="E98" s="29"/>
      <c r="F98" s="31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5.75" customHeight="1">
      <c r="A99" s="29"/>
      <c r="B99" s="29"/>
      <c r="C99" s="30"/>
      <c r="D99" s="31"/>
      <c r="E99" s="29"/>
      <c r="F99" s="31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>
      <c r="A100" s="29"/>
      <c r="B100" s="29"/>
      <c r="C100" s="30"/>
      <c r="D100" s="31"/>
      <c r="E100" s="29"/>
      <c r="F100" s="31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>
      <c r="A101" s="29"/>
      <c r="B101" s="29"/>
      <c r="C101" s="30"/>
      <c r="D101" s="31"/>
      <c r="E101" s="29"/>
      <c r="F101" s="31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>
      <c r="A102" s="29"/>
      <c r="B102" s="29"/>
      <c r="C102" s="30"/>
      <c r="D102" s="31"/>
      <c r="E102" s="29"/>
      <c r="F102" s="31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>
      <c r="A103" s="29"/>
      <c r="B103" s="29"/>
      <c r="C103" s="30"/>
      <c r="D103" s="31"/>
      <c r="E103" s="29"/>
      <c r="F103" s="31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>
      <c r="A104" s="29"/>
      <c r="B104" s="29"/>
      <c r="C104" s="30"/>
      <c r="D104" s="31"/>
      <c r="E104" s="29"/>
      <c r="F104" s="31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5.75" customHeight="1">
      <c r="A105" s="29"/>
      <c r="B105" s="29"/>
      <c r="C105" s="30"/>
      <c r="D105" s="31"/>
      <c r="E105" s="29"/>
      <c r="F105" s="31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>
      <c r="A106" s="29"/>
      <c r="B106" s="29"/>
      <c r="C106" s="30"/>
      <c r="D106" s="31"/>
      <c r="E106" s="29"/>
      <c r="F106" s="31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>
      <c r="A107" s="29"/>
      <c r="B107" s="29"/>
      <c r="C107" s="30"/>
      <c r="D107" s="31"/>
      <c r="E107" s="29"/>
      <c r="F107" s="31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>
      <c r="A108" s="29"/>
      <c r="B108" s="29"/>
      <c r="C108" s="30"/>
      <c r="D108" s="31"/>
      <c r="E108" s="29"/>
      <c r="F108" s="31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>
      <c r="A109" s="29"/>
      <c r="B109" s="29"/>
      <c r="C109" s="30"/>
      <c r="D109" s="31"/>
      <c r="E109" s="29"/>
      <c r="F109" s="31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>
      <c r="A110" s="29"/>
      <c r="B110" s="29"/>
      <c r="C110" s="30"/>
      <c r="D110" s="31"/>
      <c r="E110" s="29"/>
      <c r="F110" s="31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>
      <c r="A111" s="29"/>
      <c r="B111" s="29"/>
      <c r="C111" s="30"/>
      <c r="D111" s="31"/>
      <c r="E111" s="29"/>
      <c r="F111" s="31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5.75" customHeight="1">
      <c r="A112" s="29"/>
      <c r="B112" s="29"/>
      <c r="C112" s="30"/>
      <c r="D112" s="31"/>
      <c r="E112" s="29"/>
      <c r="F112" s="31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>
      <c r="A113" s="29"/>
      <c r="B113" s="29"/>
      <c r="C113" s="30"/>
      <c r="D113" s="31"/>
      <c r="E113" s="29"/>
      <c r="F113" s="31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5.75" customHeight="1">
      <c r="A114" s="29"/>
      <c r="B114" s="29"/>
      <c r="C114" s="30"/>
      <c r="D114" s="31"/>
      <c r="E114" s="29"/>
      <c r="F114" s="31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5.75" customHeight="1">
      <c r="A115" s="29"/>
      <c r="B115" s="29"/>
      <c r="C115" s="30"/>
      <c r="D115" s="31"/>
      <c r="E115" s="29"/>
      <c r="F115" s="31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5.75" customHeight="1">
      <c r="A116" s="29"/>
      <c r="B116" s="29"/>
      <c r="C116" s="30"/>
      <c r="D116" s="31"/>
      <c r="E116" s="29"/>
      <c r="F116" s="31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5.75" customHeight="1">
      <c r="A117" s="29"/>
      <c r="B117" s="29"/>
      <c r="C117" s="30"/>
      <c r="D117" s="31"/>
      <c r="E117" s="29"/>
      <c r="F117" s="31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5.75" customHeight="1">
      <c r="A118" s="29"/>
      <c r="B118" s="29"/>
      <c r="C118" s="30"/>
      <c r="D118" s="31"/>
      <c r="E118" s="29"/>
      <c r="F118" s="31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5.75" customHeight="1">
      <c r="A119" s="29"/>
      <c r="B119" s="29"/>
      <c r="C119" s="30"/>
      <c r="D119" s="31"/>
      <c r="E119" s="29"/>
      <c r="F119" s="31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>
      <c r="A120" s="29"/>
      <c r="B120" s="29"/>
      <c r="C120" s="30"/>
      <c r="D120" s="31"/>
      <c r="E120" s="29"/>
      <c r="F120" s="31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5.75" customHeight="1">
      <c r="A121" s="29"/>
      <c r="B121" s="29"/>
      <c r="C121" s="30"/>
      <c r="D121" s="31"/>
      <c r="E121" s="29"/>
      <c r="F121" s="31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5.75" customHeight="1">
      <c r="A122" s="29"/>
      <c r="B122" s="29"/>
      <c r="C122" s="30"/>
      <c r="D122" s="31"/>
      <c r="E122" s="29"/>
      <c r="F122" s="31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5.75" customHeight="1">
      <c r="A123" s="29"/>
      <c r="B123" s="29"/>
      <c r="C123" s="30"/>
      <c r="D123" s="31"/>
      <c r="E123" s="29"/>
      <c r="F123" s="31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5.75" customHeight="1">
      <c r="A124" s="29"/>
      <c r="B124" s="29"/>
      <c r="C124" s="30"/>
      <c r="D124" s="31"/>
      <c r="E124" s="29"/>
      <c r="F124" s="31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5.75" customHeight="1">
      <c r="A125" s="29"/>
      <c r="B125" s="29"/>
      <c r="C125" s="30"/>
      <c r="D125" s="31"/>
      <c r="E125" s="29"/>
      <c r="F125" s="31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5.75" customHeight="1">
      <c r="A126" s="29"/>
      <c r="B126" s="29"/>
      <c r="C126" s="30"/>
      <c r="D126" s="31"/>
      <c r="E126" s="29"/>
      <c r="F126" s="31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5.75" customHeight="1">
      <c r="A127" s="29"/>
      <c r="B127" s="29"/>
      <c r="C127" s="30"/>
      <c r="D127" s="31"/>
      <c r="E127" s="29"/>
      <c r="F127" s="31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>
      <c r="A128" s="29"/>
      <c r="B128" s="29"/>
      <c r="C128" s="30"/>
      <c r="D128" s="31"/>
      <c r="E128" s="29"/>
      <c r="F128" s="31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>
      <c r="A129" s="29"/>
      <c r="B129" s="29"/>
      <c r="C129" s="30"/>
      <c r="D129" s="31"/>
      <c r="E129" s="29"/>
      <c r="F129" s="31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>
      <c r="A130" s="29"/>
      <c r="B130" s="29"/>
      <c r="C130" s="30"/>
      <c r="D130" s="31"/>
      <c r="E130" s="29"/>
      <c r="F130" s="31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5.75" customHeight="1">
      <c r="A131" s="29"/>
      <c r="B131" s="29"/>
      <c r="C131" s="30"/>
      <c r="D131" s="31"/>
      <c r="E131" s="29"/>
      <c r="F131" s="31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>
      <c r="A132" s="29"/>
      <c r="B132" s="29"/>
      <c r="C132" s="30"/>
      <c r="D132" s="31"/>
      <c r="E132" s="29"/>
      <c r="F132" s="31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>
      <c r="A133" s="29"/>
      <c r="B133" s="29"/>
      <c r="C133" s="30"/>
      <c r="D133" s="31"/>
      <c r="E133" s="29"/>
      <c r="F133" s="31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>
      <c r="A134" s="29"/>
      <c r="B134" s="29"/>
      <c r="C134" s="30"/>
      <c r="D134" s="31"/>
      <c r="E134" s="29"/>
      <c r="F134" s="31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>
      <c r="A135" s="29"/>
      <c r="B135" s="29"/>
      <c r="C135" s="30"/>
      <c r="D135" s="31"/>
      <c r="E135" s="29"/>
      <c r="F135" s="31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>
      <c r="A136" s="29"/>
      <c r="B136" s="29"/>
      <c r="C136" s="30"/>
      <c r="D136" s="31"/>
      <c r="E136" s="29"/>
      <c r="F136" s="31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>
      <c r="A137" s="29"/>
      <c r="B137" s="29"/>
      <c r="C137" s="30"/>
      <c r="D137" s="31"/>
      <c r="E137" s="29"/>
      <c r="F137" s="31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>
      <c r="A138" s="29"/>
      <c r="B138" s="29"/>
      <c r="C138" s="30"/>
      <c r="D138" s="31"/>
      <c r="E138" s="29"/>
      <c r="F138" s="31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>
      <c r="A139" s="29"/>
      <c r="B139" s="29"/>
      <c r="C139" s="30"/>
      <c r="D139" s="31"/>
      <c r="E139" s="29"/>
      <c r="F139" s="31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>
      <c r="A140" s="29"/>
      <c r="B140" s="29"/>
      <c r="C140" s="30"/>
      <c r="D140" s="31"/>
      <c r="E140" s="29"/>
      <c r="F140" s="31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>
      <c r="A141" s="29"/>
      <c r="B141" s="29"/>
      <c r="C141" s="30"/>
      <c r="D141" s="31"/>
      <c r="E141" s="29"/>
      <c r="F141" s="31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5.75" customHeight="1">
      <c r="A142" s="29"/>
      <c r="B142" s="29"/>
      <c r="C142" s="30"/>
      <c r="D142" s="31"/>
      <c r="E142" s="29"/>
      <c r="F142" s="31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5.75" customHeight="1">
      <c r="A143" s="29"/>
      <c r="B143" s="29"/>
      <c r="C143" s="30"/>
      <c r="D143" s="31"/>
      <c r="E143" s="29"/>
      <c r="F143" s="31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5.75" customHeight="1">
      <c r="A144" s="29"/>
      <c r="B144" s="29"/>
      <c r="C144" s="30"/>
      <c r="D144" s="31"/>
      <c r="E144" s="29"/>
      <c r="F144" s="31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5.75" customHeight="1">
      <c r="A145" s="29"/>
      <c r="B145" s="29"/>
      <c r="C145" s="30"/>
      <c r="D145" s="31"/>
      <c r="E145" s="29"/>
      <c r="F145" s="31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>
      <c r="A146" s="29"/>
      <c r="B146" s="29"/>
      <c r="C146" s="30"/>
      <c r="D146" s="31"/>
      <c r="E146" s="29"/>
      <c r="F146" s="31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>
      <c r="A147" s="29"/>
      <c r="B147" s="29"/>
      <c r="C147" s="30"/>
      <c r="D147" s="31"/>
      <c r="E147" s="29"/>
      <c r="F147" s="31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>
      <c r="A148" s="29"/>
      <c r="B148" s="29"/>
      <c r="C148" s="30"/>
      <c r="D148" s="31"/>
      <c r="E148" s="29"/>
      <c r="F148" s="31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>
      <c r="A149" s="29"/>
      <c r="B149" s="29"/>
      <c r="C149" s="30"/>
      <c r="D149" s="31"/>
      <c r="E149" s="29"/>
      <c r="F149" s="31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>
      <c r="A150" s="29"/>
      <c r="B150" s="29"/>
      <c r="C150" s="30"/>
      <c r="D150" s="31"/>
      <c r="E150" s="29"/>
      <c r="F150" s="31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>
      <c r="A151" s="29"/>
      <c r="B151" s="29"/>
      <c r="C151" s="30"/>
      <c r="D151" s="31"/>
      <c r="E151" s="29"/>
      <c r="F151" s="31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>
      <c r="A152" s="29"/>
      <c r="B152" s="29"/>
      <c r="C152" s="30"/>
      <c r="D152" s="31"/>
      <c r="E152" s="29"/>
      <c r="F152" s="31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>
      <c r="A153" s="29"/>
      <c r="B153" s="29"/>
      <c r="C153" s="30"/>
      <c r="D153" s="31"/>
      <c r="E153" s="29"/>
      <c r="F153" s="31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>
      <c r="A154" s="29"/>
      <c r="B154" s="29"/>
      <c r="C154" s="30"/>
      <c r="D154" s="31"/>
      <c r="E154" s="29"/>
      <c r="F154" s="31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>
      <c r="A155" s="29"/>
      <c r="B155" s="29"/>
      <c r="C155" s="30"/>
      <c r="D155" s="31"/>
      <c r="E155" s="29"/>
      <c r="F155" s="31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>
      <c r="A156" s="29"/>
      <c r="B156" s="29"/>
      <c r="C156" s="30"/>
      <c r="D156" s="31"/>
      <c r="E156" s="29"/>
      <c r="F156" s="31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5.75" customHeight="1">
      <c r="A157" s="29"/>
      <c r="B157" s="29"/>
      <c r="C157" s="30"/>
      <c r="D157" s="31"/>
      <c r="E157" s="29"/>
      <c r="F157" s="31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5.75" customHeight="1">
      <c r="A158" s="29"/>
      <c r="B158" s="29"/>
      <c r="C158" s="30"/>
      <c r="D158" s="31"/>
      <c r="E158" s="29"/>
      <c r="F158" s="31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5.75" customHeight="1">
      <c r="A159" s="29"/>
      <c r="B159" s="29"/>
      <c r="C159" s="30"/>
      <c r="D159" s="31"/>
      <c r="E159" s="29"/>
      <c r="F159" s="31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5.75" customHeight="1">
      <c r="A160" s="29"/>
      <c r="B160" s="29"/>
      <c r="C160" s="30"/>
      <c r="D160" s="31"/>
      <c r="E160" s="29"/>
      <c r="F160" s="31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customHeight="1">
      <c r="A161" s="29"/>
      <c r="B161" s="29"/>
      <c r="C161" s="30"/>
      <c r="D161" s="31"/>
      <c r="E161" s="29"/>
      <c r="F161" s="31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>
      <c r="A162" s="29"/>
      <c r="B162" s="29"/>
      <c r="C162" s="30"/>
      <c r="D162" s="31"/>
      <c r="E162" s="29"/>
      <c r="F162" s="31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>
      <c r="A163" s="29"/>
      <c r="B163" s="29"/>
      <c r="C163" s="30"/>
      <c r="D163" s="31"/>
      <c r="E163" s="29"/>
      <c r="F163" s="31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>
      <c r="A164" s="29"/>
      <c r="B164" s="29"/>
      <c r="C164" s="30"/>
      <c r="D164" s="31"/>
      <c r="E164" s="29"/>
      <c r="F164" s="31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>
      <c r="A165" s="29"/>
      <c r="B165" s="29"/>
      <c r="C165" s="30"/>
      <c r="D165" s="31"/>
      <c r="E165" s="29"/>
      <c r="F165" s="31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>
      <c r="A166" s="29"/>
      <c r="B166" s="29"/>
      <c r="C166" s="30"/>
      <c r="D166" s="31"/>
      <c r="E166" s="29"/>
      <c r="F166" s="31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>
      <c r="A167" s="29"/>
      <c r="B167" s="29"/>
      <c r="C167" s="30"/>
      <c r="D167" s="31"/>
      <c r="E167" s="29"/>
      <c r="F167" s="31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>
      <c r="A168" s="29"/>
      <c r="B168" s="29"/>
      <c r="C168" s="30"/>
      <c r="D168" s="31"/>
      <c r="E168" s="29"/>
      <c r="F168" s="31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>
      <c r="A169" s="29"/>
      <c r="B169" s="29"/>
      <c r="C169" s="30"/>
      <c r="D169" s="31"/>
      <c r="E169" s="29"/>
      <c r="F169" s="31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>
      <c r="A170" s="29"/>
      <c r="B170" s="29"/>
      <c r="C170" s="30"/>
      <c r="D170" s="31"/>
      <c r="E170" s="29"/>
      <c r="F170" s="31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>
      <c r="A171" s="29"/>
      <c r="B171" s="29"/>
      <c r="C171" s="30"/>
      <c r="D171" s="31"/>
      <c r="E171" s="29"/>
      <c r="F171" s="31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>
      <c r="A172" s="29"/>
      <c r="B172" s="29"/>
      <c r="C172" s="30"/>
      <c r="D172" s="31"/>
      <c r="E172" s="29"/>
      <c r="F172" s="31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>
      <c r="A173" s="29"/>
      <c r="B173" s="29"/>
      <c r="C173" s="30"/>
      <c r="D173" s="31"/>
      <c r="E173" s="29"/>
      <c r="F173" s="31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>
      <c r="A174" s="29"/>
      <c r="B174" s="29"/>
      <c r="C174" s="30"/>
      <c r="D174" s="31"/>
      <c r="E174" s="29"/>
      <c r="F174" s="31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>
      <c r="A175" s="29"/>
      <c r="B175" s="29"/>
      <c r="C175" s="30"/>
      <c r="D175" s="31"/>
      <c r="E175" s="29"/>
      <c r="F175" s="31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>
      <c r="A176" s="29"/>
      <c r="B176" s="29"/>
      <c r="C176" s="30"/>
      <c r="D176" s="31"/>
      <c r="E176" s="29"/>
      <c r="F176" s="31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>
      <c r="A177" s="29"/>
      <c r="B177" s="29"/>
      <c r="C177" s="30"/>
      <c r="D177" s="31"/>
      <c r="E177" s="29"/>
      <c r="F177" s="31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>
      <c r="A178" s="29"/>
      <c r="B178" s="29"/>
      <c r="C178" s="30"/>
      <c r="D178" s="31"/>
      <c r="E178" s="29"/>
      <c r="F178" s="31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>
      <c r="A179" s="29"/>
      <c r="B179" s="29"/>
      <c r="C179" s="30"/>
      <c r="D179" s="31"/>
      <c r="E179" s="29"/>
      <c r="F179" s="31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>
      <c r="A180" s="29"/>
      <c r="B180" s="29"/>
      <c r="C180" s="30"/>
      <c r="D180" s="31"/>
      <c r="E180" s="29"/>
      <c r="F180" s="31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>
      <c r="A181" s="29"/>
      <c r="B181" s="29"/>
      <c r="C181" s="30"/>
      <c r="D181" s="31"/>
      <c r="E181" s="29"/>
      <c r="F181" s="31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>
      <c r="A182" s="29"/>
      <c r="B182" s="29"/>
      <c r="C182" s="30"/>
      <c r="D182" s="31"/>
      <c r="E182" s="29"/>
      <c r="F182" s="31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>
      <c r="A183" s="29"/>
      <c r="B183" s="29"/>
      <c r="C183" s="30"/>
      <c r="D183" s="31"/>
      <c r="E183" s="29"/>
      <c r="F183" s="31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>
      <c r="A184" s="29"/>
      <c r="B184" s="29"/>
      <c r="C184" s="30"/>
      <c r="D184" s="31"/>
      <c r="E184" s="29"/>
      <c r="F184" s="31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>
      <c r="A185" s="29"/>
      <c r="B185" s="29"/>
      <c r="C185" s="30"/>
      <c r="D185" s="31"/>
      <c r="E185" s="29"/>
      <c r="F185" s="31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>
      <c r="A186" s="29"/>
      <c r="B186" s="29"/>
      <c r="C186" s="30"/>
      <c r="D186" s="31"/>
      <c r="E186" s="29"/>
      <c r="F186" s="31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>
      <c r="A187" s="29"/>
      <c r="B187" s="29"/>
      <c r="C187" s="30"/>
      <c r="D187" s="31"/>
      <c r="E187" s="29"/>
      <c r="F187" s="31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>
      <c r="A188" s="29"/>
      <c r="B188" s="29"/>
      <c r="C188" s="30"/>
      <c r="D188" s="31"/>
      <c r="E188" s="29"/>
      <c r="F188" s="31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>
      <c r="A189" s="29"/>
      <c r="B189" s="29"/>
      <c r="C189" s="30"/>
      <c r="D189" s="31"/>
      <c r="E189" s="29"/>
      <c r="F189" s="31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>
      <c r="A190" s="29"/>
      <c r="B190" s="29"/>
      <c r="C190" s="30"/>
      <c r="D190" s="31"/>
      <c r="E190" s="29"/>
      <c r="F190" s="31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>
      <c r="A191" s="29"/>
      <c r="B191" s="29"/>
      <c r="C191" s="30"/>
      <c r="D191" s="31"/>
      <c r="E191" s="29"/>
      <c r="F191" s="31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>
      <c r="A192" s="29"/>
      <c r="B192" s="29"/>
      <c r="C192" s="30"/>
      <c r="D192" s="31"/>
      <c r="E192" s="29"/>
      <c r="F192" s="31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>
      <c r="A193" s="29"/>
      <c r="B193" s="29"/>
      <c r="C193" s="30"/>
      <c r="D193" s="31"/>
      <c r="E193" s="29"/>
      <c r="F193" s="31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>
      <c r="A194" s="29"/>
      <c r="B194" s="29"/>
      <c r="C194" s="30"/>
      <c r="D194" s="31"/>
      <c r="E194" s="29"/>
      <c r="F194" s="31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>
      <c r="A195" s="29"/>
      <c r="B195" s="29"/>
      <c r="C195" s="30"/>
      <c r="D195" s="31"/>
      <c r="E195" s="29"/>
      <c r="F195" s="31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>
      <c r="A196" s="29"/>
      <c r="B196" s="29"/>
      <c r="C196" s="30"/>
      <c r="D196" s="31"/>
      <c r="E196" s="29"/>
      <c r="F196" s="31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>
      <c r="A197" s="29"/>
      <c r="B197" s="29"/>
      <c r="C197" s="30"/>
      <c r="D197" s="31"/>
      <c r="E197" s="29"/>
      <c r="F197" s="31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>
      <c r="A198" s="29"/>
      <c r="B198" s="29"/>
      <c r="C198" s="30"/>
      <c r="D198" s="31"/>
      <c r="E198" s="29"/>
      <c r="F198" s="31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>
      <c r="A199" s="29"/>
      <c r="B199" s="29"/>
      <c r="C199" s="30"/>
      <c r="D199" s="31"/>
      <c r="E199" s="29"/>
      <c r="F199" s="31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>
      <c r="A200" s="29"/>
      <c r="B200" s="29"/>
      <c r="C200" s="30"/>
      <c r="D200" s="31"/>
      <c r="E200" s="29"/>
      <c r="F200" s="31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>
      <c r="A201" s="29"/>
      <c r="B201" s="29"/>
      <c r="C201" s="30"/>
      <c r="D201" s="31"/>
      <c r="E201" s="29"/>
      <c r="F201" s="31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>
      <c r="A202" s="29"/>
      <c r="B202" s="29"/>
      <c r="C202" s="30"/>
      <c r="D202" s="31"/>
      <c r="E202" s="29"/>
      <c r="F202" s="31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>
      <c r="A203" s="29"/>
      <c r="B203" s="29"/>
      <c r="C203" s="30"/>
      <c r="D203" s="31"/>
      <c r="E203" s="29"/>
      <c r="F203" s="31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>
      <c r="A204" s="29"/>
      <c r="B204" s="29"/>
      <c r="C204" s="30"/>
      <c r="D204" s="31"/>
      <c r="E204" s="29"/>
      <c r="F204" s="31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>
      <c r="A205" s="29"/>
      <c r="B205" s="29"/>
      <c r="C205" s="30"/>
      <c r="D205" s="31"/>
      <c r="E205" s="29"/>
      <c r="F205" s="31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>
      <c r="A206" s="29"/>
      <c r="B206" s="29"/>
      <c r="C206" s="30"/>
      <c r="D206" s="31"/>
      <c r="E206" s="29"/>
      <c r="F206" s="31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>
      <c r="A207" s="29"/>
      <c r="B207" s="29"/>
      <c r="C207" s="30"/>
      <c r="D207" s="31"/>
      <c r="E207" s="29"/>
      <c r="F207" s="31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>
      <c r="A208" s="29"/>
      <c r="B208" s="29"/>
      <c r="C208" s="30"/>
      <c r="D208" s="31"/>
      <c r="E208" s="29"/>
      <c r="F208" s="31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>
      <c r="A209" s="29"/>
      <c r="B209" s="29"/>
      <c r="C209" s="30"/>
      <c r="D209" s="31"/>
      <c r="E209" s="29"/>
      <c r="F209" s="31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>
      <c r="A210" s="29"/>
      <c r="B210" s="29"/>
      <c r="C210" s="30"/>
      <c r="D210" s="31"/>
      <c r="E210" s="29"/>
      <c r="F210" s="31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customHeight="1">
      <c r="A211" s="29"/>
      <c r="B211" s="29"/>
      <c r="C211" s="30"/>
      <c r="D211" s="31"/>
      <c r="E211" s="29"/>
      <c r="F211" s="31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>
      <c r="A212" s="29"/>
      <c r="B212" s="29"/>
      <c r="C212" s="30"/>
      <c r="D212" s="31"/>
      <c r="E212" s="29"/>
      <c r="F212" s="31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>
      <c r="A213" s="29"/>
      <c r="B213" s="29"/>
      <c r="C213" s="30"/>
      <c r="D213" s="31"/>
      <c r="E213" s="29"/>
      <c r="F213" s="31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>
      <c r="A214" s="29"/>
      <c r="B214" s="29"/>
      <c r="C214" s="30"/>
      <c r="D214" s="31"/>
      <c r="E214" s="29"/>
      <c r="F214" s="31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>
      <c r="A215" s="29"/>
      <c r="B215" s="29"/>
      <c r="C215" s="30"/>
      <c r="D215" s="31"/>
      <c r="E215" s="29"/>
      <c r="F215" s="31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>
      <c r="A216" s="29"/>
      <c r="B216" s="29"/>
      <c r="C216" s="30"/>
      <c r="D216" s="31"/>
      <c r="E216" s="29"/>
      <c r="F216" s="31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>
      <c r="A217" s="29"/>
      <c r="B217" s="29"/>
      <c r="C217" s="30"/>
      <c r="D217" s="31"/>
      <c r="E217" s="29"/>
      <c r="F217" s="31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>
      <c r="A218" s="29"/>
      <c r="B218" s="29"/>
      <c r="C218" s="30"/>
      <c r="D218" s="31"/>
      <c r="E218" s="29"/>
      <c r="F218" s="31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5.75" customHeight="1">
      <c r="A219" s="29"/>
      <c r="B219" s="29"/>
      <c r="C219" s="30"/>
      <c r="D219" s="31"/>
      <c r="E219" s="29"/>
      <c r="F219" s="31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>
      <c r="A220" s="29"/>
      <c r="B220" s="29"/>
      <c r="C220" s="30"/>
      <c r="D220" s="31"/>
      <c r="E220" s="29"/>
      <c r="F220" s="31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>
      <c r="A221" s="29"/>
      <c r="B221" s="29"/>
      <c r="C221" s="30"/>
      <c r="D221" s="31"/>
      <c r="E221" s="29"/>
      <c r="F221" s="31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>
      <c r="A222" s="29"/>
      <c r="B222" s="29"/>
      <c r="C222" s="30"/>
      <c r="D222" s="31"/>
      <c r="E222" s="29"/>
      <c r="F222" s="31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>
      <c r="A223" s="29"/>
      <c r="B223" s="29"/>
      <c r="C223" s="30"/>
      <c r="D223" s="31"/>
      <c r="E223" s="29"/>
      <c r="F223" s="31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>
      <c r="A224" s="29"/>
      <c r="B224" s="29"/>
      <c r="C224" s="30"/>
      <c r="D224" s="31"/>
      <c r="E224" s="29"/>
      <c r="F224" s="31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>
      <c r="A225" s="29"/>
      <c r="B225" s="29"/>
      <c r="C225" s="30"/>
      <c r="D225" s="31"/>
      <c r="E225" s="29"/>
      <c r="F225" s="31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>
      <c r="A226" s="29"/>
      <c r="B226" s="29"/>
      <c r="C226" s="30"/>
      <c r="D226" s="31"/>
      <c r="E226" s="29"/>
      <c r="F226" s="31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2">
    <mergeCell ref="B2:D2"/>
    <mergeCell ref="B3:D3"/>
    <mergeCell ref="B4:D4"/>
    <mergeCell ref="A5:F5"/>
    <mergeCell ref="B8:E8"/>
    <mergeCell ref="B25:E25"/>
    <mergeCell ref="C26:E26"/>
    <mergeCell ref="A10:F10"/>
    <mergeCell ref="B13:E13"/>
    <mergeCell ref="A15:F15"/>
    <mergeCell ref="B20:E20"/>
    <mergeCell ref="A22:F22"/>
  </mergeCells>
  <pageMargins left="0.7" right="0.7" top="0.75" bottom="0.75" header="0" footer="0"/>
  <pageSetup scale="77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999"/>
  <sheetViews>
    <sheetView showGridLines="0" topLeftCell="A2" zoomScale="70" zoomScaleNormal="70" workbookViewId="0">
      <selection activeCell="E11" sqref="E11"/>
    </sheetView>
  </sheetViews>
  <sheetFormatPr baseColWidth="10" defaultColWidth="12.58203125" defaultRowHeight="15" customHeight="1"/>
  <cols>
    <col min="1" max="1" width="10.58203125" customWidth="1"/>
    <col min="2" max="2" width="63.5" customWidth="1"/>
    <col min="3" max="3" width="12" customWidth="1"/>
    <col min="4" max="4" width="14.58203125" customWidth="1"/>
    <col min="5" max="5" width="12.08203125" customWidth="1"/>
    <col min="6" max="6" width="16.08203125" customWidth="1"/>
    <col min="8" max="11" width="9.33203125" customWidth="1"/>
  </cols>
  <sheetData>
    <row r="1" spans="1:23" ht="14.5" hidden="1">
      <c r="B1" s="5" t="s">
        <v>3</v>
      </c>
      <c r="C1" s="5">
        <v>3500</v>
      </c>
    </row>
    <row r="2" spans="1:23" ht="32.25" customHeight="1">
      <c r="A2" s="13" t="s">
        <v>205</v>
      </c>
      <c r="B2" s="543" t="s">
        <v>300</v>
      </c>
      <c r="C2" s="544"/>
      <c r="D2" s="545"/>
      <c r="E2" s="9" t="s">
        <v>206</v>
      </c>
      <c r="F2" s="10" t="s">
        <v>21</v>
      </c>
      <c r="H2" s="95"/>
    </row>
    <row r="3" spans="1:23" ht="14.5">
      <c r="A3" s="12" t="s">
        <v>207</v>
      </c>
      <c r="B3" s="535"/>
      <c r="C3" s="546"/>
      <c r="D3" s="547"/>
      <c r="E3" s="13" t="s">
        <v>138</v>
      </c>
      <c r="F3" s="14" t="s">
        <v>18</v>
      </c>
      <c r="H3" s="95"/>
    </row>
    <row r="4" spans="1:23" ht="33.75" customHeight="1">
      <c r="A4" s="12" t="s">
        <v>208</v>
      </c>
      <c r="B4" s="535" t="s">
        <v>234</v>
      </c>
      <c r="C4" s="546"/>
      <c r="D4" s="547"/>
      <c r="E4" s="15" t="s">
        <v>235</v>
      </c>
      <c r="F4" s="16">
        <f>F39</f>
        <v>0</v>
      </c>
      <c r="H4" s="95"/>
    </row>
    <row r="5" spans="1:23" ht="14.5">
      <c r="A5" s="548" t="s">
        <v>211</v>
      </c>
      <c r="B5" s="549"/>
      <c r="C5" s="549"/>
      <c r="D5" s="549"/>
      <c r="E5" s="549"/>
      <c r="F5" s="550"/>
      <c r="H5" s="95"/>
    </row>
    <row r="6" spans="1:23" ht="15.75" customHeight="1">
      <c r="A6" s="69" t="s">
        <v>212</v>
      </c>
      <c r="B6" s="69" t="s">
        <v>137</v>
      </c>
      <c r="C6" s="17" t="s">
        <v>122</v>
      </c>
      <c r="D6" s="70" t="s">
        <v>213</v>
      </c>
      <c r="E6" s="69" t="s">
        <v>139</v>
      </c>
      <c r="F6" s="71" t="s">
        <v>214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ht="14.5">
      <c r="A7" s="3"/>
      <c r="B7" s="96" t="s">
        <v>236</v>
      </c>
      <c r="C7" s="13" t="s">
        <v>237</v>
      </c>
      <c r="D7" s="97"/>
      <c r="E7" s="422"/>
      <c r="F7" s="98"/>
      <c r="H7" s="95"/>
    </row>
    <row r="8" spans="1:23" ht="14.5">
      <c r="A8" s="3"/>
      <c r="B8" s="3" t="s">
        <v>152</v>
      </c>
      <c r="C8" s="2" t="s">
        <v>237</v>
      </c>
      <c r="D8" s="99"/>
      <c r="E8" s="168">
        <v>0.1</v>
      </c>
      <c r="F8" s="22">
        <f>E8*D8</f>
        <v>0</v>
      </c>
      <c r="H8" s="95"/>
    </row>
    <row r="9" spans="1:23" ht="14.5">
      <c r="A9" s="3"/>
      <c r="B9" s="3" t="s">
        <v>146</v>
      </c>
      <c r="C9" s="2" t="s">
        <v>140</v>
      </c>
      <c r="D9" s="99"/>
      <c r="E9" s="168">
        <v>71.599999999999994</v>
      </c>
      <c r="F9" s="22">
        <f>+E9*D9</f>
        <v>0</v>
      </c>
      <c r="H9" s="95"/>
    </row>
    <row r="10" spans="1:23" ht="14.5">
      <c r="A10" s="3"/>
      <c r="B10" s="3" t="s">
        <v>171</v>
      </c>
      <c r="C10" s="2" t="s">
        <v>237</v>
      </c>
      <c r="D10" s="99"/>
      <c r="E10" s="168">
        <v>0.18</v>
      </c>
      <c r="F10" s="22">
        <f t="shared" ref="F10" si="0">+E10*D10</f>
        <v>0</v>
      </c>
      <c r="H10" s="95"/>
    </row>
    <row r="11" spans="1:23" ht="14.5">
      <c r="A11" s="3"/>
      <c r="B11" s="3"/>
      <c r="C11" s="2"/>
      <c r="D11" s="100"/>
      <c r="E11" s="168"/>
      <c r="F11" s="22"/>
      <c r="H11" s="95"/>
    </row>
    <row r="12" spans="1:23" ht="14.5">
      <c r="A12" s="3"/>
      <c r="B12" s="96" t="s">
        <v>238</v>
      </c>
      <c r="C12" s="2"/>
      <c r="D12" s="100"/>
      <c r="E12" s="168"/>
      <c r="F12" s="22"/>
      <c r="H12" s="95"/>
    </row>
    <row r="13" spans="1:23" ht="14.5">
      <c r="A13" s="3"/>
      <c r="B13" s="3" t="s">
        <v>150</v>
      </c>
      <c r="C13" s="99" t="s">
        <v>141</v>
      </c>
      <c r="D13" s="99"/>
      <c r="E13" s="168">
        <v>0.62</v>
      </c>
      <c r="F13" s="22">
        <f t="shared" ref="F13:F17" si="1">+E13*D13</f>
        <v>0</v>
      </c>
      <c r="H13" s="95"/>
    </row>
    <row r="14" spans="1:23" ht="15" customHeight="1">
      <c r="A14" s="3"/>
      <c r="B14" s="3" t="s">
        <v>176</v>
      </c>
      <c r="C14" s="99" t="s">
        <v>141</v>
      </c>
      <c r="D14" s="99"/>
      <c r="E14" s="168">
        <v>4</v>
      </c>
      <c r="F14" s="22">
        <f t="shared" si="1"/>
        <v>0</v>
      </c>
      <c r="H14" s="95"/>
    </row>
    <row r="15" spans="1:23" ht="15" customHeight="1">
      <c r="A15" s="3"/>
      <c r="B15" s="3" t="s">
        <v>149</v>
      </c>
      <c r="C15" s="99" t="s">
        <v>141</v>
      </c>
      <c r="D15" s="99"/>
      <c r="E15" s="168">
        <v>1.35</v>
      </c>
      <c r="F15" s="22">
        <f t="shared" si="1"/>
        <v>0</v>
      </c>
      <c r="H15" s="95"/>
    </row>
    <row r="16" spans="1:23" ht="14.5">
      <c r="A16" s="3"/>
      <c r="B16" s="3" t="s">
        <v>151</v>
      </c>
      <c r="C16" s="2" t="s">
        <v>148</v>
      </c>
      <c r="D16" s="99"/>
      <c r="E16" s="168">
        <v>0.2</v>
      </c>
      <c r="F16" s="22">
        <f t="shared" si="1"/>
        <v>0</v>
      </c>
      <c r="H16" s="95"/>
    </row>
    <row r="17" spans="1:23" ht="14.5">
      <c r="A17" s="3"/>
      <c r="B17" s="3" t="s">
        <v>165</v>
      </c>
      <c r="C17" s="2" t="s">
        <v>145</v>
      </c>
      <c r="D17" s="99"/>
      <c r="E17" s="168">
        <v>15</v>
      </c>
      <c r="F17" s="22">
        <f t="shared" si="1"/>
        <v>0</v>
      </c>
      <c r="H17" s="95"/>
    </row>
    <row r="18" spans="1:23" ht="14.5">
      <c r="A18" s="27" t="s">
        <v>215</v>
      </c>
      <c r="B18" s="525" t="s">
        <v>216</v>
      </c>
      <c r="C18" s="541"/>
      <c r="D18" s="541"/>
      <c r="E18" s="542"/>
      <c r="F18" s="50">
        <f>SUM(F8:F17)</f>
        <v>0</v>
      </c>
    </row>
    <row r="19" spans="1:23" ht="7.5" customHeight="1">
      <c r="A19" s="29"/>
      <c r="B19" s="29"/>
      <c r="C19" s="30"/>
      <c r="D19" s="31"/>
      <c r="E19" s="29"/>
      <c r="F19" s="31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ht="15.75" customHeight="1">
      <c r="A20" s="529" t="s">
        <v>217</v>
      </c>
      <c r="B20" s="539"/>
      <c r="C20" s="539"/>
      <c r="D20" s="539"/>
      <c r="E20" s="539"/>
      <c r="F20" s="540"/>
    </row>
    <row r="21" spans="1:23" ht="15.75" customHeight="1">
      <c r="A21" s="69" t="s">
        <v>212</v>
      </c>
      <c r="B21" s="69" t="s">
        <v>137</v>
      </c>
      <c r="C21" s="17" t="s">
        <v>122</v>
      </c>
      <c r="D21" s="70" t="s">
        <v>218</v>
      </c>
      <c r="E21" s="69" t="s">
        <v>219</v>
      </c>
      <c r="F21" s="71" t="s">
        <v>214</v>
      </c>
    </row>
    <row r="22" spans="1:23" ht="15.75" customHeight="1">
      <c r="A22" s="3"/>
      <c r="B22" s="3" t="s">
        <v>239</v>
      </c>
      <c r="C22" s="2" t="s">
        <v>18</v>
      </c>
      <c r="D22" s="101"/>
      <c r="E22" s="7"/>
      <c r="F22" s="21">
        <f>D22*E22</f>
        <v>0</v>
      </c>
    </row>
    <row r="23" spans="1:23" ht="15.75" customHeight="1">
      <c r="A23" s="3"/>
      <c r="B23" s="3" t="s">
        <v>240</v>
      </c>
      <c r="C23" s="99" t="s">
        <v>141</v>
      </c>
      <c r="D23" s="99"/>
      <c r="E23" s="168"/>
      <c r="F23" s="22">
        <f t="shared" ref="F23:F24" si="2">+E23*D23</f>
        <v>0</v>
      </c>
    </row>
    <row r="24" spans="1:23" ht="15.75" customHeight="1">
      <c r="A24" s="3"/>
      <c r="B24" s="3" t="s">
        <v>241</v>
      </c>
      <c r="C24" s="99" t="s">
        <v>141</v>
      </c>
      <c r="D24" s="99"/>
      <c r="E24" s="168"/>
      <c r="F24" s="22">
        <f t="shared" si="2"/>
        <v>0</v>
      </c>
    </row>
    <row r="25" spans="1:23" ht="15.75" customHeight="1">
      <c r="A25" s="3"/>
      <c r="B25" s="3"/>
      <c r="C25" s="2"/>
      <c r="D25" s="99"/>
      <c r="E25" s="3"/>
      <c r="F25" s="21"/>
      <c r="R25" s="78"/>
    </row>
    <row r="26" spans="1:23" ht="15.75" customHeight="1">
      <c r="A26" s="27" t="s">
        <v>220</v>
      </c>
      <c r="B26" s="525" t="s">
        <v>221</v>
      </c>
      <c r="C26" s="541"/>
      <c r="D26" s="541"/>
      <c r="E26" s="542"/>
      <c r="F26" s="50">
        <f>SUM(F22:F25)</f>
        <v>0</v>
      </c>
      <c r="R26" s="78"/>
    </row>
    <row r="27" spans="1:23" ht="17.149999999999999" customHeight="1">
      <c r="A27" s="29"/>
      <c r="B27" s="29"/>
      <c r="C27" s="30"/>
      <c r="D27" s="31"/>
      <c r="E27" s="29"/>
      <c r="F27" s="3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23" ht="15.75" customHeight="1">
      <c r="A28" s="529" t="s">
        <v>222</v>
      </c>
      <c r="B28" s="539"/>
      <c r="C28" s="539"/>
      <c r="D28" s="539"/>
      <c r="E28" s="539"/>
      <c r="F28" s="540"/>
      <c r="R28" s="78"/>
    </row>
    <row r="29" spans="1:23" ht="15.75" customHeight="1">
      <c r="A29" s="69" t="s">
        <v>223</v>
      </c>
      <c r="B29" s="69" t="s">
        <v>224</v>
      </c>
      <c r="C29" s="17" t="s">
        <v>122</v>
      </c>
      <c r="D29" s="70" t="s">
        <v>225</v>
      </c>
      <c r="E29" s="69" t="s">
        <v>219</v>
      </c>
      <c r="F29" s="71" t="s">
        <v>214</v>
      </c>
    </row>
    <row r="30" spans="1:23" ht="15.75" customHeight="1">
      <c r="A30" s="65">
        <v>1</v>
      </c>
      <c r="B30" s="7" t="s">
        <v>226</v>
      </c>
      <c r="C30" s="2" t="s">
        <v>125</v>
      </c>
      <c r="D30" s="34">
        <f>'1.5 '!D21</f>
        <v>0</v>
      </c>
      <c r="E30" s="7"/>
      <c r="F30" s="34">
        <f>D30*E30*A30</f>
        <v>0</v>
      </c>
    </row>
    <row r="31" spans="1:23" ht="15.75" customHeight="1">
      <c r="A31" s="65">
        <v>0</v>
      </c>
      <c r="B31" s="7" t="str">
        <f>'1.1'!B18</f>
        <v>Ayudante Electricista</v>
      </c>
      <c r="C31" s="2" t="s">
        <v>125</v>
      </c>
      <c r="D31" s="34">
        <f>'1.5 '!D22</f>
        <v>0</v>
      </c>
      <c r="E31" s="7"/>
      <c r="F31" s="34">
        <f>D31*E31*A31</f>
        <v>0</v>
      </c>
    </row>
    <row r="32" spans="1:23" ht="15.75" customHeight="1">
      <c r="A32" s="65">
        <v>1</v>
      </c>
      <c r="B32" s="7" t="s">
        <v>227</v>
      </c>
      <c r="C32" s="2" t="s">
        <v>125</v>
      </c>
      <c r="D32" s="34">
        <f>'1.5 '!D23</f>
        <v>0</v>
      </c>
      <c r="E32" s="7"/>
      <c r="F32" s="34">
        <f>D32*E32*A32</f>
        <v>0</v>
      </c>
      <c r="G32" s="86"/>
    </row>
    <row r="33" spans="1:23" ht="15.75" customHeight="1">
      <c r="A33" s="27" t="s">
        <v>228</v>
      </c>
      <c r="B33" s="525" t="s">
        <v>229</v>
      </c>
      <c r="C33" s="541"/>
      <c r="D33" s="541"/>
      <c r="E33" s="542"/>
      <c r="F33" s="50">
        <f>SUM(F30:F32)</f>
        <v>0</v>
      </c>
    </row>
    <row r="34" spans="1:23" ht="7.5" customHeight="1">
      <c r="A34" s="29"/>
      <c r="B34" s="29"/>
      <c r="C34" s="30"/>
      <c r="D34" s="31"/>
      <c r="E34" s="29"/>
      <c r="F34" s="31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1:23" ht="15.75" customHeight="1">
      <c r="A35" s="529" t="s">
        <v>230</v>
      </c>
      <c r="B35" s="539"/>
      <c r="C35" s="539"/>
      <c r="D35" s="539"/>
      <c r="E35" s="539"/>
      <c r="F35" s="540"/>
    </row>
    <row r="36" spans="1:23" ht="15.75" customHeight="1">
      <c r="A36" s="75" t="s">
        <v>212</v>
      </c>
      <c r="B36" s="69" t="s">
        <v>137</v>
      </c>
      <c r="C36" s="17" t="s">
        <v>122</v>
      </c>
      <c r="D36" s="70" t="s">
        <v>242</v>
      </c>
      <c r="E36" s="69" t="s">
        <v>214</v>
      </c>
      <c r="F36" s="71" t="s">
        <v>214</v>
      </c>
    </row>
    <row r="37" spans="1:23" ht="33.65" customHeight="1">
      <c r="A37" s="36"/>
      <c r="B37" s="91" t="s">
        <v>302</v>
      </c>
      <c r="C37" s="2" t="s">
        <v>140</v>
      </c>
      <c r="D37" s="46"/>
      <c r="E37" s="2"/>
      <c r="F37" s="40">
        <f>E37*D37</f>
        <v>0</v>
      </c>
    </row>
    <row r="38" spans="1:23" ht="15.75" customHeight="1">
      <c r="A38" s="61" t="s">
        <v>231</v>
      </c>
      <c r="B38" s="525" t="s">
        <v>232</v>
      </c>
      <c r="C38" s="541"/>
      <c r="D38" s="541"/>
      <c r="E38" s="542"/>
      <c r="F38" s="102">
        <f>SUM(F37)</f>
        <v>0</v>
      </c>
    </row>
    <row r="39" spans="1:23" ht="15.75" customHeight="1">
      <c r="C39" s="526" t="s">
        <v>233</v>
      </c>
      <c r="D39" s="527"/>
      <c r="E39" s="528"/>
      <c r="F39" s="94">
        <f>ROUNDUP(SUM(F18,F26,F33,F38),0)</f>
        <v>0</v>
      </c>
    </row>
    <row r="40" spans="1:23" ht="15.75" hidden="1" customHeight="1"/>
    <row r="41" spans="1:23" ht="15.75" hidden="1" customHeight="1">
      <c r="F41" s="86">
        <f>+'1.3 '!F27+'1.2 '!F39</f>
        <v>0</v>
      </c>
    </row>
    <row r="42" spans="1:23" ht="15.75" hidden="1" customHeight="1">
      <c r="F42" s="86">
        <v>0</v>
      </c>
      <c r="H42" s="5" t="s">
        <v>243</v>
      </c>
      <c r="I42" s="5" t="s">
        <v>244</v>
      </c>
      <c r="J42" s="5">
        <v>0.99399999999999999</v>
      </c>
      <c r="K42" s="5" t="s">
        <v>245</v>
      </c>
    </row>
    <row r="43" spans="1:23" ht="15.75" hidden="1" customHeight="1">
      <c r="H43" s="5" t="s">
        <v>156</v>
      </c>
      <c r="J43" s="5" t="e">
        <f>J42*#REF!</f>
        <v>#REF!</v>
      </c>
    </row>
    <row r="44" spans="1:23" ht="15.75" hidden="1" customHeight="1"/>
    <row r="45" spans="1:23" ht="15.75" hidden="1" customHeight="1">
      <c r="H45" s="5" t="s">
        <v>156</v>
      </c>
    </row>
    <row r="46" spans="1:23" ht="15.75" hidden="1" customHeight="1"/>
    <row r="47" spans="1:23" ht="15.75" hidden="1" customHeight="1"/>
    <row r="48" spans="1:23" ht="15.75" hidden="1" customHeight="1">
      <c r="H48" s="5" t="s">
        <v>156</v>
      </c>
    </row>
    <row r="49" spans="2:8" ht="15.75" hidden="1" customHeight="1"/>
    <row r="50" spans="2:8" ht="15.75" hidden="1" customHeight="1"/>
    <row r="51" spans="2:8" ht="15.75" hidden="1" customHeight="1"/>
    <row r="52" spans="2:8" ht="15.75" hidden="1" customHeight="1"/>
    <row r="53" spans="2:8" ht="15.75" hidden="1" customHeight="1"/>
    <row r="54" spans="2:8" ht="15.75" hidden="1" customHeight="1">
      <c r="H54" s="419"/>
    </row>
    <row r="55" spans="2:8" ht="15.75" hidden="1" customHeight="1">
      <c r="H55" s="5" t="s">
        <v>246</v>
      </c>
    </row>
    <row r="56" spans="2:8" ht="15.75" hidden="1" customHeight="1">
      <c r="H56" s="5" t="s">
        <v>140</v>
      </c>
    </row>
    <row r="57" spans="2:8" ht="15.75" hidden="1" customHeight="1">
      <c r="H57" s="5" t="s">
        <v>140</v>
      </c>
    </row>
    <row r="58" spans="2:8" ht="15.75" hidden="1" customHeight="1">
      <c r="H58" s="5" t="s">
        <v>140</v>
      </c>
    </row>
    <row r="59" spans="2:8" ht="15.75" hidden="1" customHeight="1"/>
    <row r="60" spans="2:8" ht="15.75" customHeight="1">
      <c r="B60" s="29"/>
    </row>
    <row r="61" spans="2:8" ht="15.75" customHeight="1"/>
    <row r="62" spans="2:8" ht="15.75" customHeight="1"/>
    <row r="63" spans="2:8" ht="15.75" customHeight="1"/>
    <row r="64" spans="2:8" ht="15.75" customHeight="1"/>
    <row r="65" spans="2:2" ht="15.75" customHeight="1"/>
    <row r="66" spans="2:2" ht="15.75" customHeight="1">
      <c r="B66" s="417" t="s">
        <v>296</v>
      </c>
    </row>
    <row r="67" spans="2:2" ht="15.75" customHeight="1">
      <c r="B67" s="417" t="s">
        <v>297</v>
      </c>
    </row>
    <row r="68" spans="2:2" ht="15.75" customHeight="1">
      <c r="B68" s="418" t="s">
        <v>298</v>
      </c>
    </row>
    <row r="69" spans="2:2" ht="15.75" customHeight="1"/>
    <row r="70" spans="2:2" ht="15.75" customHeight="1"/>
    <row r="71" spans="2:2" ht="15.75" customHeight="1"/>
    <row r="72" spans="2:2" ht="15.75" customHeight="1"/>
    <row r="73" spans="2:2" ht="15.75" customHeight="1"/>
    <row r="74" spans="2:2" ht="15.75" customHeight="1"/>
    <row r="75" spans="2:2" ht="15.75" customHeight="1"/>
    <row r="76" spans="2:2" ht="15.75" customHeight="1"/>
    <row r="77" spans="2:2" ht="15.75" customHeight="1"/>
    <row r="78" spans="2:2" ht="15.75" customHeight="1"/>
    <row r="79" spans="2:2" ht="15.75" customHeight="1"/>
    <row r="80" spans="2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2">
    <mergeCell ref="B2:D2"/>
    <mergeCell ref="B3:D3"/>
    <mergeCell ref="B4:D4"/>
    <mergeCell ref="A5:F5"/>
    <mergeCell ref="B33:E33"/>
    <mergeCell ref="A35:F35"/>
    <mergeCell ref="B38:E38"/>
    <mergeCell ref="C39:E39"/>
    <mergeCell ref="B18:E18"/>
    <mergeCell ref="A20:F20"/>
    <mergeCell ref="B26:E26"/>
    <mergeCell ref="A28:F28"/>
  </mergeCells>
  <pageMargins left="0.7" right="0.7" top="0.75" bottom="0.75" header="0" footer="0"/>
  <pageSetup scale="3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001"/>
  <sheetViews>
    <sheetView showGridLines="0" zoomScale="70" zoomScaleNormal="70" workbookViewId="0">
      <pane ySplit="1" topLeftCell="A7" activePane="bottomLeft" state="frozen"/>
      <selection pane="bottomLeft" activeCell="N6" sqref="N6"/>
    </sheetView>
  </sheetViews>
  <sheetFormatPr baseColWidth="10" defaultColWidth="12.58203125" defaultRowHeight="15" customHeight="1"/>
  <cols>
    <col min="1" max="1" width="10.58203125" customWidth="1"/>
    <col min="2" max="2" width="52.58203125" customWidth="1"/>
    <col min="3" max="3" width="12" customWidth="1"/>
    <col min="4" max="4" width="14.58203125" customWidth="1"/>
    <col min="5" max="5" width="12.08203125" customWidth="1"/>
    <col min="6" max="6" width="14.08203125" customWidth="1"/>
    <col min="7" max="7" width="12.58203125" hidden="1"/>
    <col min="8" max="8" width="9.33203125" hidden="1" customWidth="1"/>
    <col min="9" max="9" width="12" hidden="1" customWidth="1"/>
    <col min="10" max="10" width="11.83203125" hidden="1" customWidth="1"/>
    <col min="11" max="12" width="9.33203125" hidden="1" customWidth="1"/>
    <col min="13" max="14" width="9.33203125" customWidth="1"/>
  </cols>
  <sheetData>
    <row r="1" spans="1:26" ht="14.5" hidden="1">
      <c r="B1" s="5" t="s">
        <v>3</v>
      </c>
      <c r="C1" s="5">
        <v>3500</v>
      </c>
    </row>
    <row r="2" spans="1:26" ht="51.65" customHeight="1">
      <c r="A2" s="13" t="s">
        <v>205</v>
      </c>
      <c r="B2" s="532" t="s">
        <v>300</v>
      </c>
      <c r="C2" s="533"/>
      <c r="D2" s="534"/>
      <c r="E2" s="9" t="s">
        <v>206</v>
      </c>
      <c r="F2" s="10" t="s">
        <v>22</v>
      </c>
    </row>
    <row r="3" spans="1:26" ht="14.5">
      <c r="A3" s="12" t="s">
        <v>207</v>
      </c>
      <c r="B3" s="535"/>
      <c r="C3" s="536"/>
      <c r="D3" s="537"/>
      <c r="E3" s="13" t="s">
        <v>138</v>
      </c>
      <c r="F3" s="14" t="s">
        <v>18</v>
      </c>
    </row>
    <row r="4" spans="1:26" ht="33.75" customHeight="1">
      <c r="A4" s="12" t="s">
        <v>208</v>
      </c>
      <c r="B4" s="535" t="s">
        <v>247</v>
      </c>
      <c r="C4" s="536"/>
      <c r="D4" s="537"/>
      <c r="E4" s="15" t="s">
        <v>235</v>
      </c>
      <c r="F4" s="16">
        <f>F27</f>
        <v>0</v>
      </c>
    </row>
    <row r="5" spans="1:26" ht="14.5">
      <c r="A5" s="548" t="s">
        <v>211</v>
      </c>
      <c r="B5" s="551"/>
      <c r="C5" s="551"/>
      <c r="D5" s="551"/>
      <c r="E5" s="551"/>
      <c r="F5" s="552"/>
    </row>
    <row r="6" spans="1:26" ht="14.5">
      <c r="A6" s="69" t="s">
        <v>212</v>
      </c>
      <c r="B6" s="69" t="s">
        <v>137</v>
      </c>
      <c r="C6" s="17" t="s">
        <v>122</v>
      </c>
      <c r="D6" s="70" t="s">
        <v>213</v>
      </c>
      <c r="E6" s="69" t="s">
        <v>139</v>
      </c>
      <c r="F6" s="71" t="s">
        <v>214</v>
      </c>
      <c r="I6" s="523" t="s">
        <v>248</v>
      </c>
      <c r="J6" s="466"/>
    </row>
    <row r="7" spans="1:26" ht="30" customHeight="1">
      <c r="A7" s="3"/>
      <c r="B7" s="66" t="s">
        <v>319</v>
      </c>
      <c r="C7" s="2" t="s">
        <v>18</v>
      </c>
      <c r="D7" s="21"/>
      <c r="E7" s="2">
        <v>1</v>
      </c>
      <c r="F7" s="22">
        <f>E7*D7</f>
        <v>0</v>
      </c>
      <c r="I7" s="3" t="s">
        <v>249</v>
      </c>
      <c r="J7" s="3">
        <v>65</v>
      </c>
    </row>
    <row r="8" spans="1:26" ht="14.5">
      <c r="A8" s="3"/>
      <c r="B8" s="3"/>
      <c r="C8" s="2"/>
      <c r="D8" s="21"/>
      <c r="E8" s="2"/>
      <c r="F8" s="22"/>
      <c r="G8" s="78">
        <f>451500/65.28+6000</f>
        <v>12916.360294117647</v>
      </c>
      <c r="J8" s="78">
        <f>+F9/J7</f>
        <v>0</v>
      </c>
    </row>
    <row r="9" spans="1:26" ht="14.5">
      <c r="A9" s="27" t="s">
        <v>215</v>
      </c>
      <c r="B9" s="525" t="s">
        <v>216</v>
      </c>
      <c r="C9" s="465"/>
      <c r="D9" s="465"/>
      <c r="E9" s="466"/>
      <c r="F9" s="50">
        <f>SUM(F7:F8)</f>
        <v>0</v>
      </c>
    </row>
    <row r="10" spans="1:26" ht="7.5" customHeight="1">
      <c r="A10" s="29"/>
      <c r="B10" s="29"/>
      <c r="C10" s="30"/>
      <c r="D10" s="31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4.5">
      <c r="A11" s="548" t="s">
        <v>217</v>
      </c>
      <c r="B11" s="551"/>
      <c r="C11" s="551"/>
      <c r="D11" s="551"/>
      <c r="E11" s="551"/>
      <c r="F11" s="552"/>
      <c r="J11" s="78">
        <f>+F27/J7</f>
        <v>0</v>
      </c>
    </row>
    <row r="12" spans="1:26" ht="14.5">
      <c r="A12" s="69" t="s">
        <v>212</v>
      </c>
      <c r="B12" s="69" t="s">
        <v>137</v>
      </c>
      <c r="C12" s="17" t="s">
        <v>122</v>
      </c>
      <c r="D12" s="70" t="s">
        <v>218</v>
      </c>
      <c r="E12" s="69" t="s">
        <v>219</v>
      </c>
      <c r="F12" s="71" t="s">
        <v>214</v>
      </c>
    </row>
    <row r="13" spans="1:26" ht="14.5">
      <c r="A13" s="3"/>
      <c r="B13" s="3" t="s">
        <v>250</v>
      </c>
      <c r="C13" s="2" t="s">
        <v>18</v>
      </c>
      <c r="D13" s="21"/>
      <c r="E13" s="3"/>
      <c r="F13" s="21">
        <f>D13*E13</f>
        <v>0</v>
      </c>
    </row>
    <row r="14" spans="1:26" ht="14.5">
      <c r="A14" s="27" t="s">
        <v>220</v>
      </c>
      <c r="B14" s="525" t="s">
        <v>221</v>
      </c>
      <c r="C14" s="465"/>
      <c r="D14" s="465"/>
      <c r="E14" s="466"/>
      <c r="F14" s="50">
        <f>F13</f>
        <v>0</v>
      </c>
      <c r="J14" s="78">
        <f>+J7*16416</f>
        <v>1067040</v>
      </c>
    </row>
    <row r="15" spans="1:26" ht="7.5" customHeight="1">
      <c r="A15" s="29"/>
      <c r="B15" s="29"/>
      <c r="C15" s="30"/>
      <c r="D15" s="31"/>
      <c r="E15" s="29"/>
      <c r="F15" s="31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4.5">
      <c r="A16" s="548" t="s">
        <v>222</v>
      </c>
      <c r="B16" s="551"/>
      <c r="C16" s="551"/>
      <c r="D16" s="551"/>
      <c r="E16" s="551"/>
      <c r="F16" s="552"/>
    </row>
    <row r="17" spans="1:26" ht="14.5">
      <c r="A17" s="69" t="s">
        <v>223</v>
      </c>
      <c r="B17" s="69" t="s">
        <v>224</v>
      </c>
      <c r="C17" s="17" t="s">
        <v>122</v>
      </c>
      <c r="D17" s="70" t="s">
        <v>225</v>
      </c>
      <c r="E17" s="69" t="s">
        <v>219</v>
      </c>
      <c r="F17" s="71" t="s">
        <v>214</v>
      </c>
    </row>
    <row r="18" spans="1:26" ht="15.75" customHeight="1">
      <c r="A18" s="65">
        <v>1</v>
      </c>
      <c r="B18" s="7" t="s">
        <v>226</v>
      </c>
      <c r="C18" s="2" t="s">
        <v>125</v>
      </c>
      <c r="D18" s="34"/>
      <c r="E18" s="68"/>
      <c r="F18" s="34">
        <f t="shared" ref="F18:F20" si="0">D18*E18*A18</f>
        <v>0</v>
      </c>
    </row>
    <row r="19" spans="1:26" ht="15.75" customHeight="1">
      <c r="A19" s="65">
        <v>1</v>
      </c>
      <c r="B19" s="424" t="str">
        <f>'1.1'!B18</f>
        <v>Ayudante Electricista</v>
      </c>
      <c r="C19" s="2" t="s">
        <v>125</v>
      </c>
      <c r="D19" s="34"/>
      <c r="E19" s="68"/>
      <c r="F19" s="34">
        <f t="shared" si="0"/>
        <v>0</v>
      </c>
    </row>
    <row r="20" spans="1:26" ht="15.75" customHeight="1">
      <c r="A20" s="65">
        <v>1</v>
      </c>
      <c r="B20" s="7" t="s">
        <v>227</v>
      </c>
      <c r="C20" s="2" t="s">
        <v>125</v>
      </c>
      <c r="D20" s="34"/>
      <c r="E20" s="68"/>
      <c r="F20" s="34">
        <f t="shared" si="0"/>
        <v>0</v>
      </c>
      <c r="G20" s="86"/>
    </row>
    <row r="21" spans="1:26" ht="15.75" customHeight="1">
      <c r="A21" s="27" t="s">
        <v>228</v>
      </c>
      <c r="B21" s="525" t="s">
        <v>229</v>
      </c>
      <c r="C21" s="465"/>
      <c r="D21" s="465"/>
      <c r="E21" s="466"/>
      <c r="F21" s="50">
        <f>SUM(F18:F20)</f>
        <v>0</v>
      </c>
    </row>
    <row r="22" spans="1:26" ht="7.5" customHeight="1">
      <c r="A22" s="29"/>
      <c r="B22" s="29"/>
      <c r="C22" s="30"/>
      <c r="D22" s="31"/>
      <c r="E22" s="29"/>
      <c r="F22" s="31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5.75" customHeight="1">
      <c r="A23" s="548" t="s">
        <v>230</v>
      </c>
      <c r="B23" s="551"/>
      <c r="C23" s="551"/>
      <c r="D23" s="551"/>
      <c r="E23" s="551"/>
      <c r="F23" s="552"/>
    </row>
    <row r="24" spans="1:26" ht="15.75" customHeight="1">
      <c r="A24" s="75" t="s">
        <v>212</v>
      </c>
      <c r="B24" s="69" t="s">
        <v>137</v>
      </c>
      <c r="C24" s="17" t="s">
        <v>122</v>
      </c>
      <c r="D24" s="70" t="s">
        <v>242</v>
      </c>
      <c r="E24" s="69" t="s">
        <v>214</v>
      </c>
      <c r="F24" s="71" t="s">
        <v>214</v>
      </c>
    </row>
    <row r="25" spans="1:26" ht="35.25" customHeight="1">
      <c r="A25" s="36"/>
      <c r="B25" s="37" t="str">
        <f>'1.2 '!B37:B37</f>
        <v>Transporte de Materiales hasta municipio - acopio corregimiento-bodega vereda-usuarios</v>
      </c>
      <c r="C25" s="2" t="s">
        <v>140</v>
      </c>
      <c r="D25" s="92"/>
      <c r="E25" s="76"/>
      <c r="F25" s="40">
        <f>E25*D25</f>
        <v>0</v>
      </c>
    </row>
    <row r="26" spans="1:26" ht="15.75" customHeight="1">
      <c r="A26" s="61" t="s">
        <v>231</v>
      </c>
      <c r="B26" s="525" t="s">
        <v>232</v>
      </c>
      <c r="C26" s="465"/>
      <c r="D26" s="465"/>
      <c r="E26" s="466"/>
      <c r="F26" s="93">
        <f>SUM(F25)</f>
        <v>0</v>
      </c>
    </row>
    <row r="27" spans="1:26" ht="15.75" customHeight="1">
      <c r="C27" s="526" t="s">
        <v>233</v>
      </c>
      <c r="D27" s="527"/>
      <c r="E27" s="528"/>
      <c r="F27" s="94">
        <f>ROUNDUP(SUM(F9,F14,F21,F26),0)</f>
        <v>0</v>
      </c>
    </row>
    <row r="28" spans="1:26" ht="15.75" customHeight="1"/>
    <row r="29" spans="1:26" ht="15.75" customHeight="1">
      <c r="A29" s="78" t="s">
        <v>251</v>
      </c>
      <c r="B29" s="78" t="s">
        <v>252</v>
      </c>
      <c r="C29" s="78"/>
      <c r="D29" s="78"/>
      <c r="E29" s="78"/>
      <c r="F29" s="78"/>
      <c r="G29" s="78"/>
      <c r="H29" s="78"/>
      <c r="I29" s="553"/>
      <c r="J29" s="554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15.75" customHeight="1">
      <c r="I30" s="5"/>
      <c r="J30" s="5"/>
      <c r="K30" s="5"/>
      <c r="L30" s="5"/>
      <c r="M30" s="5"/>
      <c r="N30" s="5"/>
    </row>
    <row r="31" spans="1:26" ht="15.75" customHeight="1">
      <c r="I31" s="5"/>
      <c r="J31" s="5"/>
      <c r="K31" s="5"/>
      <c r="M31" s="5"/>
    </row>
    <row r="32" spans="1:26" ht="15.75" customHeight="1">
      <c r="F32" s="294"/>
    </row>
    <row r="33" spans="2:11" ht="15.75" customHeight="1">
      <c r="B33" s="417" t="s">
        <v>296</v>
      </c>
      <c r="I33" s="5"/>
      <c r="J33" s="5"/>
      <c r="K33" s="5"/>
    </row>
    <row r="34" spans="2:11" ht="15.75" customHeight="1">
      <c r="B34" s="417" t="s">
        <v>297</v>
      </c>
      <c r="I34" s="5"/>
      <c r="J34" s="5"/>
    </row>
    <row r="35" spans="2:11" ht="15.75" customHeight="1">
      <c r="B35" s="418" t="s">
        <v>298</v>
      </c>
      <c r="I35" s="5"/>
      <c r="J35" s="5"/>
    </row>
    <row r="36" spans="2:11" ht="15.75" customHeight="1">
      <c r="B36" s="291"/>
      <c r="I36" s="5"/>
      <c r="J36" s="5"/>
      <c r="K36" s="5"/>
    </row>
    <row r="37" spans="2:11" ht="15.75" customHeight="1">
      <c r="B37" s="113"/>
    </row>
    <row r="38" spans="2:11" ht="15.75" customHeight="1">
      <c r="B38" s="113"/>
      <c r="I38" s="5"/>
      <c r="J38" s="5"/>
    </row>
    <row r="39" spans="2:11" ht="15.75" customHeight="1"/>
    <row r="40" spans="2:11" ht="15.75" customHeight="1"/>
    <row r="41" spans="2:11" ht="15.75" customHeight="1"/>
    <row r="42" spans="2:11" ht="15.75" customHeight="1">
      <c r="I42" s="553"/>
      <c r="J42" s="554"/>
      <c r="K42" s="554"/>
    </row>
    <row r="43" spans="2:11" ht="15.75" customHeight="1">
      <c r="I43" s="5"/>
      <c r="J43" s="5"/>
      <c r="K43" s="5"/>
    </row>
    <row r="44" spans="2:11" ht="15.75" customHeight="1">
      <c r="I44" s="5"/>
      <c r="J44" s="5"/>
      <c r="K44" s="5"/>
    </row>
    <row r="45" spans="2:11" ht="15.75" customHeight="1">
      <c r="I45" s="5"/>
      <c r="J45" s="5"/>
      <c r="K45" s="5"/>
    </row>
    <row r="46" spans="2:11" ht="15.75" customHeight="1">
      <c r="I46" s="5"/>
      <c r="J46" s="5"/>
      <c r="K46" s="5"/>
    </row>
    <row r="47" spans="2:11" ht="15.75" customHeight="1"/>
    <row r="48" spans="2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5">
    <mergeCell ref="B2:D2"/>
    <mergeCell ref="B3:D3"/>
    <mergeCell ref="B4:D4"/>
    <mergeCell ref="A5:F5"/>
    <mergeCell ref="I6:J6"/>
    <mergeCell ref="B9:E9"/>
    <mergeCell ref="A11:F11"/>
    <mergeCell ref="B14:E14"/>
    <mergeCell ref="A16:F16"/>
    <mergeCell ref="B21:E21"/>
    <mergeCell ref="A23:F23"/>
    <mergeCell ref="B26:E26"/>
    <mergeCell ref="C27:E27"/>
    <mergeCell ref="I29:J29"/>
    <mergeCell ref="I42:K42"/>
  </mergeCells>
  <pageMargins left="0.7" right="0.7" top="0.75" bottom="0.75" header="0" footer="0"/>
  <pageSetup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A1016"/>
  <sheetViews>
    <sheetView showGridLines="0" topLeftCell="A30" zoomScale="70" zoomScaleNormal="70" workbookViewId="0">
      <selection activeCell="D52" sqref="D52"/>
    </sheetView>
  </sheetViews>
  <sheetFormatPr baseColWidth="10" defaultColWidth="12.58203125" defaultRowHeight="15" customHeight="1"/>
  <cols>
    <col min="1" max="1" width="10.58203125" customWidth="1"/>
    <col min="2" max="2" width="59.08203125" customWidth="1"/>
    <col min="3" max="3" width="12" customWidth="1"/>
    <col min="4" max="4" width="14.58203125" customWidth="1"/>
    <col min="5" max="5" width="11" customWidth="1"/>
    <col min="6" max="6" width="14.08203125" customWidth="1"/>
    <col min="8" max="12" width="9.33203125" hidden="1" customWidth="1"/>
    <col min="13" max="13" width="12.58203125" hidden="1" customWidth="1"/>
    <col min="14" max="14" width="15.08203125" customWidth="1"/>
  </cols>
  <sheetData>
    <row r="2" spans="1:6" ht="32.25" customHeight="1">
      <c r="A2" s="13" t="s">
        <v>205</v>
      </c>
      <c r="B2" s="532" t="s">
        <v>300</v>
      </c>
      <c r="C2" s="533"/>
      <c r="D2" s="534"/>
      <c r="E2" s="9" t="s">
        <v>206</v>
      </c>
      <c r="F2" s="10" t="s">
        <v>23</v>
      </c>
    </row>
    <row r="3" spans="1:6" ht="14.5">
      <c r="A3" s="12" t="s">
        <v>207</v>
      </c>
      <c r="B3" s="535"/>
      <c r="C3" s="536"/>
      <c r="D3" s="537"/>
      <c r="E3" s="13" t="s">
        <v>138</v>
      </c>
      <c r="F3" s="14" t="s">
        <v>18</v>
      </c>
    </row>
    <row r="4" spans="1:6" ht="33.75" customHeight="1">
      <c r="A4" s="12" t="s">
        <v>208</v>
      </c>
      <c r="B4" s="535" t="s">
        <v>253</v>
      </c>
      <c r="C4" s="536"/>
      <c r="D4" s="537"/>
      <c r="E4" s="15" t="s">
        <v>235</v>
      </c>
      <c r="F4" s="16">
        <f>F47</f>
        <v>0</v>
      </c>
    </row>
    <row r="5" spans="1:6" ht="14.5">
      <c r="A5" s="548" t="s">
        <v>211</v>
      </c>
      <c r="B5" s="551"/>
      <c r="C5" s="551"/>
      <c r="D5" s="551"/>
      <c r="E5" s="551"/>
      <c r="F5" s="552"/>
    </row>
    <row r="6" spans="1:6" ht="14.5">
      <c r="A6" s="69" t="s">
        <v>212</v>
      </c>
      <c r="B6" s="69" t="s">
        <v>137</v>
      </c>
      <c r="C6" s="17" t="s">
        <v>122</v>
      </c>
      <c r="D6" s="70" t="s">
        <v>213</v>
      </c>
      <c r="E6" s="69" t="s">
        <v>139</v>
      </c>
      <c r="F6" s="71" t="s">
        <v>214</v>
      </c>
    </row>
    <row r="7" spans="1:6" ht="59.25" customHeight="1">
      <c r="A7" s="23"/>
      <c r="B7" s="66" t="s">
        <v>254</v>
      </c>
      <c r="C7" s="2" t="s">
        <v>18</v>
      </c>
      <c r="D7" s="67"/>
      <c r="E7" s="2">
        <v>1</v>
      </c>
      <c r="F7" s="67">
        <f t="shared" ref="F7:F22" si="0">E7*D7</f>
        <v>0</v>
      </c>
    </row>
    <row r="8" spans="1:6" ht="14.5">
      <c r="A8" s="23"/>
      <c r="B8" s="66" t="s">
        <v>185</v>
      </c>
      <c r="C8" s="2" t="s">
        <v>18</v>
      </c>
      <c r="D8" s="67"/>
      <c r="E8" s="47">
        <v>1</v>
      </c>
      <c r="F8" s="67">
        <f t="shared" si="0"/>
        <v>0</v>
      </c>
    </row>
    <row r="9" spans="1:6" ht="14.5">
      <c r="A9" s="23"/>
      <c r="B9" s="66" t="s">
        <v>186</v>
      </c>
      <c r="C9" s="2" t="s">
        <v>18</v>
      </c>
      <c r="D9" s="67"/>
      <c r="E9" s="47">
        <v>1</v>
      </c>
      <c r="F9" s="67">
        <f t="shared" si="0"/>
        <v>0</v>
      </c>
    </row>
    <row r="10" spans="1:6" ht="14.5">
      <c r="A10" s="23"/>
      <c r="B10" s="66" t="s">
        <v>187</v>
      </c>
      <c r="C10" s="2" t="s">
        <v>18</v>
      </c>
      <c r="D10" s="67"/>
      <c r="E10" s="47">
        <v>8</v>
      </c>
      <c r="F10" s="67">
        <f t="shared" si="0"/>
        <v>0</v>
      </c>
    </row>
    <row r="11" spans="1:6" ht="14.5">
      <c r="A11" s="23"/>
      <c r="B11" s="66" t="s">
        <v>188</v>
      </c>
      <c r="C11" s="2" t="s">
        <v>18</v>
      </c>
      <c r="D11" s="67"/>
      <c r="E11" s="47">
        <v>8</v>
      </c>
      <c r="F11" s="67">
        <f t="shared" si="0"/>
        <v>0</v>
      </c>
    </row>
    <row r="12" spans="1:6" ht="14.5">
      <c r="A12" s="23"/>
      <c r="B12" s="66" t="s">
        <v>189</v>
      </c>
      <c r="C12" s="2" t="s">
        <v>18</v>
      </c>
      <c r="D12" s="67"/>
      <c r="E12" s="47">
        <v>23</v>
      </c>
      <c r="F12" s="67">
        <f t="shared" si="0"/>
        <v>0</v>
      </c>
    </row>
    <row r="13" spans="1:6" ht="14.5">
      <c r="A13" s="23"/>
      <c r="B13" s="66" t="s">
        <v>190</v>
      </c>
      <c r="C13" s="2" t="s">
        <v>156</v>
      </c>
      <c r="D13" s="67"/>
      <c r="E13" s="47">
        <v>1</v>
      </c>
      <c r="F13" s="67">
        <f t="shared" si="0"/>
        <v>0</v>
      </c>
    </row>
    <row r="14" spans="1:6" ht="14.5">
      <c r="A14" s="23"/>
      <c r="B14" s="66" t="s">
        <v>191</v>
      </c>
      <c r="C14" s="2" t="s">
        <v>18</v>
      </c>
      <c r="D14" s="67"/>
      <c r="E14" s="47">
        <v>2</v>
      </c>
      <c r="F14" s="67">
        <f t="shared" si="0"/>
        <v>0</v>
      </c>
    </row>
    <row r="15" spans="1:6" ht="14.5">
      <c r="A15" s="23"/>
      <c r="B15" s="66" t="s">
        <v>192</v>
      </c>
      <c r="C15" s="2" t="s">
        <v>18</v>
      </c>
      <c r="D15" s="67"/>
      <c r="E15" s="47">
        <v>18</v>
      </c>
      <c r="F15" s="67">
        <f t="shared" si="0"/>
        <v>0</v>
      </c>
    </row>
    <row r="16" spans="1:6" ht="14.5">
      <c r="A16" s="23"/>
      <c r="B16" s="66" t="s">
        <v>193</v>
      </c>
      <c r="C16" s="2" t="s">
        <v>156</v>
      </c>
      <c r="D16" s="67"/>
      <c r="E16" s="47">
        <v>0.8</v>
      </c>
      <c r="F16" s="67">
        <f t="shared" si="0"/>
        <v>0</v>
      </c>
    </row>
    <row r="17" spans="1:27" ht="14.5">
      <c r="A17" s="23"/>
      <c r="B17" s="66" t="s">
        <v>194</v>
      </c>
      <c r="C17" s="2" t="s">
        <v>18</v>
      </c>
      <c r="D17" s="67"/>
      <c r="E17" s="47">
        <v>15</v>
      </c>
      <c r="F17" s="67">
        <f t="shared" si="0"/>
        <v>0</v>
      </c>
    </row>
    <row r="18" spans="1:27" ht="14.5">
      <c r="A18" s="23"/>
      <c r="B18" s="66" t="s">
        <v>195</v>
      </c>
      <c r="C18" s="2" t="s">
        <v>18</v>
      </c>
      <c r="D18" s="67"/>
      <c r="E18" s="47">
        <v>1</v>
      </c>
      <c r="F18" s="67">
        <f t="shared" si="0"/>
        <v>0</v>
      </c>
    </row>
    <row r="19" spans="1:27" ht="14.5">
      <c r="A19" s="23"/>
      <c r="B19" s="66" t="s">
        <v>174</v>
      </c>
      <c r="C19" s="2" t="s">
        <v>18</v>
      </c>
      <c r="D19" s="67"/>
      <c r="E19" s="2">
        <v>2</v>
      </c>
      <c r="F19" s="67">
        <f t="shared" si="0"/>
        <v>0</v>
      </c>
    </row>
    <row r="20" spans="1:27" ht="14.5">
      <c r="A20" s="23"/>
      <c r="B20" s="66" t="s">
        <v>175</v>
      </c>
      <c r="C20" s="2" t="s">
        <v>18</v>
      </c>
      <c r="D20" s="67"/>
      <c r="E20" s="2">
        <v>1</v>
      </c>
      <c r="F20" s="67">
        <f t="shared" si="0"/>
        <v>0</v>
      </c>
    </row>
    <row r="21" spans="1:27" ht="14.5">
      <c r="A21" s="23"/>
      <c r="B21" s="66" t="s">
        <v>173</v>
      </c>
      <c r="C21" s="2" t="s">
        <v>18</v>
      </c>
      <c r="D21" s="67"/>
      <c r="E21" s="2">
        <v>1</v>
      </c>
      <c r="F21" s="67">
        <f t="shared" si="0"/>
        <v>0</v>
      </c>
    </row>
    <row r="22" spans="1:27" ht="14.5">
      <c r="A22" s="23"/>
      <c r="B22" s="66" t="s">
        <v>157</v>
      </c>
      <c r="C22" s="2" t="s">
        <v>156</v>
      </c>
      <c r="D22" s="67"/>
      <c r="E22" s="2">
        <v>7</v>
      </c>
      <c r="F22" s="67">
        <f t="shared" si="0"/>
        <v>0</v>
      </c>
    </row>
    <row r="23" spans="1:27" ht="14.5">
      <c r="A23" s="23"/>
      <c r="B23" s="66" t="s">
        <v>158</v>
      </c>
      <c r="C23" s="2" t="s">
        <v>156</v>
      </c>
      <c r="D23" s="67"/>
      <c r="E23" s="2">
        <v>2</v>
      </c>
      <c r="F23" s="67">
        <f>D23*E23</f>
        <v>0</v>
      </c>
    </row>
    <row r="24" spans="1:27" ht="14.5">
      <c r="A24" s="23"/>
      <c r="B24" s="66" t="s">
        <v>299</v>
      </c>
      <c r="C24" s="2" t="s">
        <v>18</v>
      </c>
      <c r="D24" s="67"/>
      <c r="E24" s="2">
        <v>1</v>
      </c>
      <c r="F24" s="67">
        <f>D24*E24</f>
        <v>0</v>
      </c>
    </row>
    <row r="25" spans="1:27" ht="14.5">
      <c r="A25" s="23"/>
      <c r="B25" s="66" t="s">
        <v>155</v>
      </c>
      <c r="C25" s="2" t="s">
        <v>156</v>
      </c>
      <c r="D25" s="67"/>
      <c r="E25" s="2">
        <v>3</v>
      </c>
      <c r="F25" s="67">
        <f>D25*E25</f>
        <v>0</v>
      </c>
    </row>
    <row r="26" spans="1:27" ht="14.5">
      <c r="A26" s="23"/>
      <c r="B26" s="66" t="s">
        <v>169</v>
      </c>
      <c r="C26" s="2" t="s">
        <v>18</v>
      </c>
      <c r="D26" s="67"/>
      <c r="E26" s="2">
        <v>1</v>
      </c>
      <c r="F26" s="89">
        <f>E26*D26</f>
        <v>0</v>
      </c>
    </row>
    <row r="27" spans="1:27" ht="14.5">
      <c r="A27" s="27" t="s">
        <v>215</v>
      </c>
      <c r="B27" s="555" t="s">
        <v>216</v>
      </c>
      <c r="C27" s="556"/>
      <c r="D27" s="556"/>
      <c r="E27" s="557"/>
      <c r="F27" s="62">
        <f>SUM(F7:F26)</f>
        <v>0</v>
      </c>
    </row>
    <row r="28" spans="1:27" ht="7.5" customHeight="1">
      <c r="A28" s="29"/>
      <c r="B28" s="29"/>
      <c r="C28" s="30"/>
      <c r="D28" s="31"/>
      <c r="E28" s="29"/>
      <c r="F28" s="31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ht="14.5">
      <c r="A29" s="548" t="s">
        <v>217</v>
      </c>
      <c r="B29" s="551"/>
      <c r="C29" s="551"/>
      <c r="D29" s="551"/>
      <c r="E29" s="551"/>
      <c r="F29" s="552"/>
    </row>
    <row r="30" spans="1:27" ht="14.5">
      <c r="A30" s="69" t="s">
        <v>212</v>
      </c>
      <c r="B30" s="69" t="s">
        <v>137</v>
      </c>
      <c r="C30" s="17" t="s">
        <v>122</v>
      </c>
      <c r="D30" s="70" t="s">
        <v>218</v>
      </c>
      <c r="E30" s="69" t="s">
        <v>219</v>
      </c>
      <c r="F30" s="71" t="s">
        <v>214</v>
      </c>
    </row>
    <row r="31" spans="1:27" ht="14.5">
      <c r="A31" s="3"/>
      <c r="B31" s="3" t="s">
        <v>255</v>
      </c>
      <c r="C31" s="2" t="s">
        <v>18</v>
      </c>
      <c r="D31" s="21"/>
      <c r="E31" s="3"/>
      <c r="F31" s="21">
        <f>D31*E31</f>
        <v>0</v>
      </c>
    </row>
    <row r="32" spans="1:27" ht="14.5">
      <c r="A32" s="27" t="s">
        <v>220</v>
      </c>
      <c r="B32" s="525" t="s">
        <v>221</v>
      </c>
      <c r="C32" s="465"/>
      <c r="D32" s="465"/>
      <c r="E32" s="466"/>
      <c r="F32" s="50">
        <f>F31</f>
        <v>0</v>
      </c>
      <c r="J32" s="5">
        <v>2</v>
      </c>
      <c r="K32" s="5">
        <v>80</v>
      </c>
      <c r="L32" s="5">
        <v>0.8</v>
      </c>
    </row>
    <row r="33" spans="1:27" ht="7.5" customHeight="1">
      <c r="A33" s="29"/>
      <c r="B33" s="29"/>
      <c r="C33" s="30"/>
      <c r="D33" s="31"/>
      <c r="E33" s="29"/>
      <c r="F33" s="31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14.5">
      <c r="A34" s="548" t="s">
        <v>222</v>
      </c>
      <c r="B34" s="551"/>
      <c r="C34" s="551"/>
      <c r="D34" s="551"/>
      <c r="E34" s="551"/>
      <c r="F34" s="552"/>
    </row>
    <row r="35" spans="1:27" ht="15.75" customHeight="1">
      <c r="A35" s="69" t="s">
        <v>223</v>
      </c>
      <c r="B35" s="69" t="s">
        <v>224</v>
      </c>
      <c r="C35" s="17" t="s">
        <v>122</v>
      </c>
      <c r="D35" s="70" t="s">
        <v>225</v>
      </c>
      <c r="E35" s="69" t="s">
        <v>219</v>
      </c>
      <c r="F35" s="71" t="s">
        <v>214</v>
      </c>
      <c r="J35" s="5">
        <v>1</v>
      </c>
      <c r="K35" s="5">
        <v>30</v>
      </c>
      <c r="L35" s="5">
        <f>0.3</f>
        <v>0.3</v>
      </c>
    </row>
    <row r="36" spans="1:27" ht="15.75" customHeight="1">
      <c r="A36" s="65">
        <v>0.5</v>
      </c>
      <c r="B36" s="7" t="s">
        <v>226</v>
      </c>
      <c r="C36" s="2" t="s">
        <v>125</v>
      </c>
      <c r="D36" s="34"/>
      <c r="E36" s="68"/>
      <c r="F36" s="34">
        <f>D36*E36*A36</f>
        <v>0</v>
      </c>
      <c r="H36" s="78">
        <v>2.0833333333333301E-2</v>
      </c>
      <c r="J36" s="5">
        <v>2</v>
      </c>
      <c r="L36" s="5">
        <f>0.8*0.3</f>
        <v>0.24</v>
      </c>
    </row>
    <row r="37" spans="1:27" ht="15.75" customHeight="1">
      <c r="A37" s="65">
        <v>1</v>
      </c>
      <c r="B37" s="7" t="str">
        <f>'1.1'!B18</f>
        <v>Ayudante Electricista</v>
      </c>
      <c r="C37" s="2" t="s">
        <v>125</v>
      </c>
      <c r="D37" s="34"/>
      <c r="E37" s="68"/>
      <c r="F37" s="34">
        <f>D37*E37*A37</f>
        <v>0</v>
      </c>
      <c r="H37" s="78">
        <v>3.125E-2</v>
      </c>
      <c r="J37" s="5" t="s">
        <v>256</v>
      </c>
      <c r="K37" s="5">
        <v>3</v>
      </c>
    </row>
    <row r="38" spans="1:27" ht="15.75" customHeight="1">
      <c r="A38" s="65">
        <v>1</v>
      </c>
      <c r="B38" s="7" t="s">
        <v>227</v>
      </c>
      <c r="C38" s="2" t="s">
        <v>125</v>
      </c>
      <c r="D38" s="34"/>
      <c r="E38" s="68"/>
      <c r="F38" s="34">
        <f>D38*E38*A38</f>
        <v>0</v>
      </c>
      <c r="L38" s="5">
        <f>L32+L35+L36</f>
        <v>1.34</v>
      </c>
    </row>
    <row r="39" spans="1:27" ht="15.75" customHeight="1">
      <c r="A39" s="27" t="s">
        <v>228</v>
      </c>
      <c r="B39" s="525" t="s">
        <v>229</v>
      </c>
      <c r="C39" s="465"/>
      <c r="D39" s="465"/>
      <c r="E39" s="466"/>
      <c r="F39" s="50">
        <f>SUM(F36:F38)</f>
        <v>0</v>
      </c>
      <c r="L39" s="5">
        <f>L38*K37/1000</f>
        <v>4.0200000000000001E-3</v>
      </c>
    </row>
    <row r="40" spans="1:27" ht="5.25" customHeight="1">
      <c r="A40" s="29"/>
      <c r="B40" s="29"/>
      <c r="C40" s="30"/>
      <c r="D40" s="31"/>
      <c r="E40" s="29"/>
      <c r="F40" s="31"/>
    </row>
    <row r="41" spans="1:27" ht="15.75" customHeight="1">
      <c r="A41" s="548" t="s">
        <v>230</v>
      </c>
      <c r="B41" s="551"/>
      <c r="C41" s="551"/>
      <c r="D41" s="551"/>
      <c r="E41" s="551"/>
      <c r="F41" s="552"/>
    </row>
    <row r="42" spans="1:27" ht="15.5">
      <c r="A42" s="75" t="s">
        <v>212</v>
      </c>
      <c r="B42" s="69" t="s">
        <v>137</v>
      </c>
      <c r="C42" s="17" t="s">
        <v>122</v>
      </c>
      <c r="D42" s="70" t="s">
        <v>242</v>
      </c>
      <c r="E42" s="69" t="s">
        <v>214</v>
      </c>
      <c r="F42" s="71" t="s">
        <v>214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ht="32.25" customHeight="1">
      <c r="A43" s="36"/>
      <c r="B43" s="432" t="s">
        <v>303</v>
      </c>
      <c r="C43" s="2" t="s">
        <v>140</v>
      </c>
      <c r="D43" s="90"/>
      <c r="E43" s="76"/>
      <c r="F43" s="40">
        <f>E43*D43</f>
        <v>0</v>
      </c>
      <c r="N43" s="73"/>
    </row>
    <row r="44" spans="1:27" ht="28">
      <c r="A44" s="427"/>
      <c r="B44" s="432" t="s">
        <v>304</v>
      </c>
      <c r="C44" s="48" t="s">
        <v>140</v>
      </c>
      <c r="D44" s="428"/>
      <c r="E44" s="429"/>
      <c r="F44" s="142">
        <f>E44*D44</f>
        <v>0</v>
      </c>
      <c r="K44" s="5">
        <v>7890</v>
      </c>
      <c r="L44" s="5" t="s">
        <v>246</v>
      </c>
    </row>
    <row r="45" spans="1:27" ht="28">
      <c r="A45" s="36"/>
      <c r="B45" s="432" t="s">
        <v>305</v>
      </c>
      <c r="C45" s="26" t="s">
        <v>148</v>
      </c>
      <c r="D45" s="430"/>
      <c r="E45" s="431"/>
      <c r="F45" s="142">
        <f>E45*D45</f>
        <v>0</v>
      </c>
      <c r="K45" s="5"/>
      <c r="L45" s="5"/>
    </row>
    <row r="46" spans="1:27" ht="14.5">
      <c r="A46" s="61" t="s">
        <v>231</v>
      </c>
      <c r="B46" s="555" t="s">
        <v>232</v>
      </c>
      <c r="C46" s="556"/>
      <c r="D46" s="556"/>
      <c r="E46" s="557"/>
      <c r="F46" s="62">
        <f>SUM(F43:F45)</f>
        <v>0</v>
      </c>
      <c r="K46" s="5"/>
      <c r="L46" s="5"/>
    </row>
    <row r="47" spans="1:27" ht="15.75" customHeight="1">
      <c r="C47" s="526" t="s">
        <v>233</v>
      </c>
      <c r="D47" s="527"/>
      <c r="E47" s="528"/>
      <c r="F47" s="88">
        <f>ROUNDUP(SUM(F27,F32,F39,F46),0)</f>
        <v>0</v>
      </c>
    </row>
    <row r="48" spans="1:27" ht="15.75" customHeight="1"/>
    <row r="49" spans="2:2" ht="15.75" customHeight="1"/>
    <row r="50" spans="2:2" ht="15.75" customHeight="1"/>
    <row r="51" spans="2:2" ht="15.75" customHeight="1"/>
    <row r="52" spans="2:2" ht="15.75" customHeight="1">
      <c r="B52" s="417" t="s">
        <v>296</v>
      </c>
    </row>
    <row r="53" spans="2:2" ht="15.75" customHeight="1">
      <c r="B53" s="417" t="s">
        <v>297</v>
      </c>
    </row>
    <row r="54" spans="2:2" ht="15.75" customHeight="1">
      <c r="B54" s="418" t="s">
        <v>298</v>
      </c>
    </row>
    <row r="55" spans="2:2" ht="15.75" customHeight="1">
      <c r="B55" s="113"/>
    </row>
    <row r="56" spans="2:2" ht="15.75" customHeight="1"/>
    <row r="57" spans="2:2" ht="15.75" customHeight="1"/>
    <row r="58" spans="2:2" ht="15.75" customHeight="1"/>
    <row r="59" spans="2:2" ht="15.75" customHeight="1"/>
    <row r="60" spans="2:2" ht="15.75" customHeight="1"/>
    <row r="61" spans="2:2" ht="15.75" customHeight="1"/>
    <row r="62" spans="2:2" ht="15.75" customHeight="1"/>
    <row r="63" spans="2:2" ht="15.75" customHeight="1"/>
    <row r="64" spans="2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12">
    <mergeCell ref="B2:D2"/>
    <mergeCell ref="B3:D3"/>
    <mergeCell ref="B4:D4"/>
    <mergeCell ref="A5:F5"/>
    <mergeCell ref="B27:E27"/>
    <mergeCell ref="B46:E46"/>
    <mergeCell ref="C47:E47"/>
    <mergeCell ref="A29:F29"/>
    <mergeCell ref="B32:E32"/>
    <mergeCell ref="A34:F34"/>
    <mergeCell ref="B39:E39"/>
    <mergeCell ref="A41:F41"/>
  </mergeCells>
  <pageMargins left="0.7" right="0.7" top="0.75" bottom="0.75" header="0" footer="0"/>
  <pageSetup scale="7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004"/>
  <sheetViews>
    <sheetView showGridLines="0" topLeftCell="A25" zoomScale="70" zoomScaleNormal="70" workbookViewId="0">
      <selection activeCell="H2" sqref="H2"/>
    </sheetView>
  </sheetViews>
  <sheetFormatPr baseColWidth="10" defaultColWidth="12.58203125" defaultRowHeight="15" customHeight="1"/>
  <cols>
    <col min="1" max="1" width="10.58203125" customWidth="1"/>
    <col min="2" max="2" width="53.58203125" customWidth="1"/>
    <col min="3" max="3" width="10.58203125" customWidth="1"/>
    <col min="4" max="4" width="13.83203125" customWidth="1"/>
    <col min="5" max="5" width="11.33203125" customWidth="1"/>
    <col min="6" max="6" width="14.08203125" customWidth="1"/>
    <col min="8" max="8" width="10.08203125" customWidth="1"/>
    <col min="9" max="9" width="12.58203125" customWidth="1"/>
  </cols>
  <sheetData>
    <row r="1" spans="1:26" ht="23.25" customHeight="1">
      <c r="B1" s="5"/>
      <c r="C1" s="5"/>
      <c r="D1" s="79"/>
    </row>
    <row r="2" spans="1:26" ht="42.75" customHeight="1">
      <c r="A2" s="13" t="s">
        <v>205</v>
      </c>
      <c r="B2" s="532" t="s">
        <v>300</v>
      </c>
      <c r="C2" s="533"/>
      <c r="D2" s="534"/>
      <c r="E2" s="9" t="s">
        <v>206</v>
      </c>
      <c r="F2" s="10" t="s">
        <v>24</v>
      </c>
    </row>
    <row r="3" spans="1:26" ht="14.5">
      <c r="A3" s="80" t="s">
        <v>207</v>
      </c>
      <c r="B3" s="558"/>
      <c r="C3" s="533"/>
      <c r="D3" s="534"/>
      <c r="E3" s="9" t="s">
        <v>138</v>
      </c>
      <c r="F3" s="10" t="s">
        <v>18</v>
      </c>
    </row>
    <row r="4" spans="1:26" ht="69" customHeight="1">
      <c r="A4" s="81" t="s">
        <v>208</v>
      </c>
      <c r="B4" s="559" t="s">
        <v>322</v>
      </c>
      <c r="C4" s="559"/>
      <c r="D4" s="559"/>
      <c r="E4" s="82" t="s">
        <v>235</v>
      </c>
      <c r="F4" s="83">
        <f>F32</f>
        <v>0</v>
      </c>
    </row>
    <row r="5" spans="1:26" ht="14.5">
      <c r="A5" s="560" t="s">
        <v>211</v>
      </c>
      <c r="B5" s="561"/>
      <c r="C5" s="561"/>
      <c r="D5" s="561"/>
      <c r="E5" s="561"/>
      <c r="F5" s="562"/>
    </row>
    <row r="6" spans="1:26" ht="14.5">
      <c r="A6" s="69" t="s">
        <v>212</v>
      </c>
      <c r="B6" s="69" t="s">
        <v>137</v>
      </c>
      <c r="C6" s="17" t="s">
        <v>122</v>
      </c>
      <c r="D6" s="70" t="s">
        <v>213</v>
      </c>
      <c r="E6" s="69" t="s">
        <v>139</v>
      </c>
      <c r="F6" s="71" t="s">
        <v>214</v>
      </c>
    </row>
    <row r="7" spans="1:26" ht="75.75" customHeight="1">
      <c r="A7" s="3"/>
      <c r="B7" s="66" t="s">
        <v>306</v>
      </c>
      <c r="C7" s="84" t="s">
        <v>18</v>
      </c>
      <c r="D7" s="85"/>
      <c r="E7" s="449">
        <v>2</v>
      </c>
      <c r="F7" s="67">
        <f>E7*D7</f>
        <v>0</v>
      </c>
      <c r="G7" s="86"/>
    </row>
    <row r="8" spans="1:26" ht="14.5">
      <c r="A8" s="3"/>
      <c r="B8" s="66" t="s">
        <v>163</v>
      </c>
      <c r="C8" s="2" t="s">
        <v>18</v>
      </c>
      <c r="D8" s="67"/>
      <c r="E8" s="32">
        <v>1</v>
      </c>
      <c r="F8" s="67">
        <f>E8*D8</f>
        <v>0</v>
      </c>
    </row>
    <row r="9" spans="1:26" ht="14.5">
      <c r="A9" s="3"/>
      <c r="B9" s="66" t="s">
        <v>257</v>
      </c>
      <c r="C9" s="2" t="s">
        <v>18</v>
      </c>
      <c r="D9" s="67"/>
      <c r="E9" s="32">
        <v>8</v>
      </c>
      <c r="F9" s="67">
        <f>E9*D9</f>
        <v>0</v>
      </c>
    </row>
    <row r="10" spans="1:26" ht="14.5">
      <c r="A10" s="3"/>
      <c r="B10" s="66" t="s">
        <v>258</v>
      </c>
      <c r="C10" s="2" t="s">
        <v>18</v>
      </c>
      <c r="D10" s="67"/>
      <c r="E10" s="32">
        <v>5</v>
      </c>
      <c r="F10" s="67">
        <f>E10*D10</f>
        <v>0</v>
      </c>
    </row>
    <row r="11" spans="1:26" ht="14.5">
      <c r="A11" s="3"/>
      <c r="B11" s="66" t="s">
        <v>159</v>
      </c>
      <c r="C11" s="2" t="s">
        <v>156</v>
      </c>
      <c r="D11" s="67"/>
      <c r="E11" s="32">
        <v>22</v>
      </c>
      <c r="F11" s="67">
        <f>E11*D11</f>
        <v>0</v>
      </c>
    </row>
    <row r="12" spans="1:26" ht="14.5">
      <c r="A12" s="27" t="s">
        <v>215</v>
      </c>
      <c r="B12" s="525" t="s">
        <v>216</v>
      </c>
      <c r="C12" s="465"/>
      <c r="D12" s="465"/>
      <c r="E12" s="466"/>
      <c r="F12" s="50">
        <f>SUM(F7:F11)</f>
        <v>0</v>
      </c>
    </row>
    <row r="13" spans="1:26" ht="7.5" customHeight="1">
      <c r="A13" s="29"/>
      <c r="B13" s="29"/>
      <c r="C13" s="30"/>
      <c r="D13" s="31"/>
      <c r="E13" s="29"/>
      <c r="F13" s="31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4.5">
      <c r="A14" s="548" t="s">
        <v>217</v>
      </c>
      <c r="B14" s="551"/>
      <c r="C14" s="551"/>
      <c r="D14" s="551"/>
      <c r="E14" s="551"/>
      <c r="F14" s="552"/>
    </row>
    <row r="15" spans="1:26" ht="14.5">
      <c r="A15" s="69" t="s">
        <v>212</v>
      </c>
      <c r="B15" s="69" t="s">
        <v>137</v>
      </c>
      <c r="C15" s="17" t="s">
        <v>122</v>
      </c>
      <c r="D15" s="70" t="s">
        <v>259</v>
      </c>
      <c r="E15" s="69" t="s">
        <v>219</v>
      </c>
      <c r="F15" s="71" t="s">
        <v>214</v>
      </c>
    </row>
    <row r="16" spans="1:26" ht="14.5">
      <c r="A16" s="3"/>
      <c r="B16" s="3" t="s">
        <v>250</v>
      </c>
      <c r="C16" s="2" t="s">
        <v>18</v>
      </c>
      <c r="D16" s="21"/>
      <c r="E16" s="32"/>
      <c r="F16" s="21">
        <f>D16*E16</f>
        <v>0</v>
      </c>
    </row>
    <row r="17" spans="1:26" ht="14.5">
      <c r="A17" s="27" t="s">
        <v>220</v>
      </c>
      <c r="B17" s="525" t="s">
        <v>221</v>
      </c>
      <c r="C17" s="465"/>
      <c r="D17" s="465"/>
      <c r="E17" s="466"/>
      <c r="F17" s="50">
        <f>F16</f>
        <v>0</v>
      </c>
      <c r="I17" s="5"/>
    </row>
    <row r="18" spans="1:26" ht="7.5" customHeight="1">
      <c r="A18" s="29"/>
      <c r="B18" s="29"/>
      <c r="C18" s="30"/>
      <c r="D18" s="31"/>
      <c r="E18" s="29"/>
      <c r="F18" s="31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4.5">
      <c r="A19" s="548" t="s">
        <v>222</v>
      </c>
      <c r="B19" s="551"/>
      <c r="C19" s="551"/>
      <c r="D19" s="551"/>
      <c r="E19" s="551"/>
      <c r="F19" s="552"/>
      <c r="I19" s="5"/>
    </row>
    <row r="20" spans="1:26" ht="14.5">
      <c r="A20" s="69" t="s">
        <v>223</v>
      </c>
      <c r="B20" s="69" t="s">
        <v>224</v>
      </c>
      <c r="C20" s="17" t="s">
        <v>122</v>
      </c>
      <c r="D20" s="70" t="s">
        <v>225</v>
      </c>
      <c r="E20" s="69" t="s">
        <v>219</v>
      </c>
      <c r="F20" s="71" t="s">
        <v>214</v>
      </c>
      <c r="I20" s="5"/>
    </row>
    <row r="21" spans="1:26" ht="15.75" customHeight="1">
      <c r="A21" s="87">
        <v>0.5</v>
      </c>
      <c r="B21" s="7" t="s">
        <v>226</v>
      </c>
      <c r="C21" s="2" t="s">
        <v>125</v>
      </c>
      <c r="D21" s="34"/>
      <c r="E21" s="68"/>
      <c r="F21" s="34">
        <f>D21*E21*A21</f>
        <v>0</v>
      </c>
    </row>
    <row r="22" spans="1:26" ht="15.75" customHeight="1">
      <c r="A22" s="65">
        <v>1</v>
      </c>
      <c r="B22" s="7" t="str">
        <f>'1.1'!B18</f>
        <v>Ayudante Electricista</v>
      </c>
      <c r="C22" s="2" t="s">
        <v>125</v>
      </c>
      <c r="D22" s="34"/>
      <c r="E22" s="68"/>
      <c r="F22" s="34">
        <f>D22*E22*A22</f>
        <v>0</v>
      </c>
    </row>
    <row r="23" spans="1:26" ht="15.75" customHeight="1">
      <c r="A23" s="87">
        <v>1</v>
      </c>
      <c r="B23" s="7" t="s">
        <v>227</v>
      </c>
      <c r="C23" s="2" t="s">
        <v>125</v>
      </c>
      <c r="D23" s="34"/>
      <c r="E23" s="68"/>
      <c r="F23" s="34">
        <f>D23*E23*A23</f>
        <v>0</v>
      </c>
    </row>
    <row r="24" spans="1:26" ht="15.75" customHeight="1">
      <c r="A24" s="27" t="s">
        <v>228</v>
      </c>
      <c r="B24" s="525" t="s">
        <v>229</v>
      </c>
      <c r="C24" s="465"/>
      <c r="D24" s="465"/>
      <c r="E24" s="466"/>
      <c r="F24" s="50">
        <f>SUM(F21:F23)</f>
        <v>0</v>
      </c>
    </row>
    <row r="25" spans="1:26" ht="7.5" customHeight="1">
      <c r="A25" s="29"/>
      <c r="B25" s="29"/>
      <c r="C25" s="30"/>
      <c r="D25" s="31"/>
      <c r="E25" s="29"/>
      <c r="F25" s="31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 customHeight="1">
      <c r="A26" s="548" t="s">
        <v>230</v>
      </c>
      <c r="B26" s="551"/>
      <c r="C26" s="551"/>
      <c r="D26" s="551"/>
      <c r="E26" s="551"/>
      <c r="F26" s="552"/>
    </row>
    <row r="27" spans="1:26" ht="15.75" customHeight="1">
      <c r="A27" s="75" t="s">
        <v>212</v>
      </c>
      <c r="B27" s="69" t="s">
        <v>137</v>
      </c>
      <c r="C27" s="17" t="s">
        <v>122</v>
      </c>
      <c r="D27" s="70" t="s">
        <v>242</v>
      </c>
      <c r="E27" s="69" t="s">
        <v>214</v>
      </c>
      <c r="F27" s="71" t="s">
        <v>214</v>
      </c>
    </row>
    <row r="28" spans="1:26" ht="40.5" customHeight="1">
      <c r="A28" s="36"/>
      <c r="B28" s="432" t="s">
        <v>303</v>
      </c>
      <c r="C28" s="433" t="s">
        <v>148</v>
      </c>
      <c r="D28" s="76"/>
      <c r="E28" s="76"/>
      <c r="F28" s="40">
        <f>E28*D28</f>
        <v>0</v>
      </c>
    </row>
    <row r="29" spans="1:26" ht="36.75" customHeight="1">
      <c r="A29" s="36"/>
      <c r="B29" s="432" t="s">
        <v>304</v>
      </c>
      <c r="C29" s="433" t="s">
        <v>148</v>
      </c>
      <c r="D29" s="429"/>
      <c r="E29" s="76"/>
      <c r="F29" s="40">
        <f>E29*D29</f>
        <v>0</v>
      </c>
    </row>
    <row r="30" spans="1:26" ht="36.75" customHeight="1">
      <c r="B30" s="432" t="s">
        <v>305</v>
      </c>
      <c r="C30" s="433" t="s">
        <v>148</v>
      </c>
      <c r="D30" s="431"/>
      <c r="E30" s="426"/>
      <c r="F30" s="40">
        <f>E30*D30</f>
        <v>0</v>
      </c>
    </row>
    <row r="31" spans="1:26" ht="15.75" customHeight="1">
      <c r="A31" s="61" t="s">
        <v>231</v>
      </c>
      <c r="B31" s="525" t="s">
        <v>232</v>
      </c>
      <c r="C31" s="465"/>
      <c r="D31" s="556"/>
      <c r="E31" s="466"/>
      <c r="F31" s="50">
        <f>SUM(F28:F30)</f>
        <v>0</v>
      </c>
    </row>
    <row r="32" spans="1:26" ht="15.75" customHeight="1">
      <c r="C32" s="526" t="s">
        <v>233</v>
      </c>
      <c r="D32" s="527"/>
      <c r="E32" s="528"/>
      <c r="F32" s="88">
        <f>ROUNDUP(SUM(F12,F17,F24,F31),0)</f>
        <v>0</v>
      </c>
    </row>
    <row r="33" spans="2:2" ht="15.75" customHeight="1"/>
    <row r="34" spans="2:2" ht="15.75" customHeight="1"/>
    <row r="35" spans="2:2" ht="15.75" customHeight="1"/>
    <row r="36" spans="2:2" ht="15.75" customHeight="1">
      <c r="B36" s="417" t="s">
        <v>296</v>
      </c>
    </row>
    <row r="37" spans="2:2" ht="15.75" customHeight="1">
      <c r="B37" s="417" t="s">
        <v>297</v>
      </c>
    </row>
    <row r="38" spans="2:2" ht="15.75" customHeight="1">
      <c r="B38" s="418" t="s">
        <v>298</v>
      </c>
    </row>
    <row r="39" spans="2:2" ht="15.75" customHeight="1">
      <c r="B39" s="113"/>
    </row>
    <row r="40" spans="2:2" ht="15.75" customHeight="1">
      <c r="B40" s="113"/>
    </row>
    <row r="41" spans="2:2" ht="15.75" customHeight="1"/>
    <row r="42" spans="2:2" ht="15.75" customHeight="1"/>
    <row r="43" spans="2:2" ht="15.75" customHeight="1"/>
    <row r="44" spans="2:2" ht="15.75" customHeight="1"/>
    <row r="45" spans="2:2" ht="15.75" customHeight="1"/>
    <row r="46" spans="2:2" ht="15.75" customHeight="1"/>
    <row r="47" spans="2:2" ht="15.75" customHeight="1"/>
    <row r="48" spans="2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2">
    <mergeCell ref="B2:D2"/>
    <mergeCell ref="B3:D3"/>
    <mergeCell ref="B4:D4"/>
    <mergeCell ref="A5:F5"/>
    <mergeCell ref="B12:E12"/>
    <mergeCell ref="B31:E31"/>
    <mergeCell ref="C32:E32"/>
    <mergeCell ref="A14:F14"/>
    <mergeCell ref="B17:E17"/>
    <mergeCell ref="A19:F19"/>
    <mergeCell ref="B24:E24"/>
    <mergeCell ref="A26:F26"/>
  </mergeCells>
  <pageMargins left="0.7" right="0.7" top="0.75" bottom="0.75" header="0" footer="0"/>
  <pageSetup paperSize="9" scale="7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Presupuesto</vt:lpstr>
      <vt:lpstr>Flujo de fondos</vt:lpstr>
      <vt:lpstr>Cronograma</vt:lpstr>
      <vt:lpstr>Copia de Actividades</vt:lpstr>
      <vt:lpstr>1.1</vt:lpstr>
      <vt:lpstr>1.2 </vt:lpstr>
      <vt:lpstr>1.3 </vt:lpstr>
      <vt:lpstr>1.4</vt:lpstr>
      <vt:lpstr>1.5 </vt:lpstr>
      <vt:lpstr>1.6 </vt:lpstr>
      <vt:lpstr>1.7 </vt:lpstr>
      <vt:lpstr>1.8</vt:lpstr>
      <vt:lpstr>1.9 </vt:lpstr>
      <vt:lpstr>2.1</vt:lpstr>
      <vt:lpstr>3.1 </vt:lpstr>
      <vt:lpstr>3.2 </vt:lpstr>
      <vt:lpstr>Rendimientos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 Civil</dc:creator>
  <cp:keywords/>
  <dc:description/>
  <cp:lastModifiedBy>LICENCIA 16 - JESÚS ROMERO</cp:lastModifiedBy>
  <cp:revision/>
  <cp:lastPrinted>2025-11-28T19:03:45Z</cp:lastPrinted>
  <dcterms:created xsi:type="dcterms:W3CDTF">2019-11-07T17:08:00Z</dcterms:created>
  <dcterms:modified xsi:type="dcterms:W3CDTF">2026-03-03T13:30:58Z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CA238E4F11F34C5EB9FB8515FA2013D0_12</vt:lpwstr>
  </property>
  <property fmtid="{D5CDD505-2E9C-101B-9397-08002B2CF9AE}" pid="3" name="KSOProductBuildVer">
    <vt:lpwstr>3082-12.2.0.13359</vt:lpwstr>
  </property>
</Properties>
</file>