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3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4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drawings/drawing5.xml" ContentType="application/vnd.openxmlformats-officedocument.drawing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6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7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drawings/drawing8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drawings/drawing9.xml" ContentType="application/vnd.openxmlformats-officedocument.drawing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drawings/drawing10.xml" ContentType="application/vnd.openxmlformats-officedocument.drawing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triana\Documents\FAZNIs 2025 II\02. LA URIBE-META\SPO Obras La Uribe\"/>
    </mc:Choice>
  </mc:AlternateContent>
  <xr:revisionPtr revIDLastSave="0" documentId="13_ncr:1_{D1FEF3A0-02FC-4094-B146-7326B5278994}" xr6:coauthVersionLast="36" xr6:coauthVersionMax="36" xr10:uidLastSave="{00000000-0000-0000-0000-000000000000}"/>
  <bookViews>
    <workbookView xWindow="0" yWindow="0" windowWidth="28800" windowHeight="11805" tabRatio="930" activeTab="3" xr2:uid="{7BED56AB-E159-434D-A641-07DB24E9F6DE}"/>
  </bookViews>
  <sheets>
    <sheet name="ANEXO 3. PPTO. GRAL. LA URIBE " sheetId="17" r:id="rId1"/>
    <sheet name=" NE01" sheetId="2" r:id="rId2"/>
    <sheet name=" NE02 " sheetId="3" r:id="rId3"/>
    <sheet name=" NE03" sheetId="4" r:id="rId4"/>
    <sheet name=" NE04" sheetId="5" r:id="rId5"/>
    <sheet name=" NE05" sheetId="6" r:id="rId6"/>
    <sheet name=" NE06" sheetId="7" r:id="rId7"/>
    <sheet name=" NE07" sheetId="8" r:id="rId8"/>
    <sheet name=" NE08" sheetId="9" r:id="rId9"/>
    <sheet name=" NE09" sheetId="10" r:id="rId10"/>
    <sheet name=" NE10" sheetId="11" r:id="rId11"/>
    <sheet name=" NE11" sheetId="12" r:id="rId12"/>
    <sheet name="PGS" sheetId="18" r:id="rId13"/>
    <sheet name="PMA" sheetId="1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0">#REF!</definedName>
    <definedName name="________MA2">#REF!</definedName>
    <definedName name="_______AFC1">[1]INV!$A$25:$D$28</definedName>
    <definedName name="_______AFC3">[1]INV!$F$25:$I$28</definedName>
    <definedName name="_______AFC5">[1]INV!$K$25:$N$28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MA2">#REF!</definedName>
    <definedName name="_______SBC1">[1]INV!$A$12:$D$15</definedName>
    <definedName name="_______SBC3">[1]INV!$F$12:$I$15</definedName>
    <definedName name="_______SBC5">[1]INV!$K$12:$N$15</definedName>
    <definedName name="______AFC1">[1]INV!$A$25:$D$28</definedName>
    <definedName name="______AFC3">[1]INV!$F$25:$I$28</definedName>
    <definedName name="______AFC5">[1]INV!$K$25:$N$28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MA2">#REF!</definedName>
    <definedName name="______SBC1">[1]INV!$A$12:$D$15</definedName>
    <definedName name="______SBC3">[1]INV!$F$12:$I$15</definedName>
    <definedName name="______SBC5">[1]INV!$K$12:$N$15</definedName>
    <definedName name="_____AFC1">[1]INV!$A$25:$D$28</definedName>
    <definedName name="_____AFC3">[1]INV!$F$25:$I$28</definedName>
    <definedName name="_____AFC5">[1]INV!$K$25:$N$28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MA2">#REF!</definedName>
    <definedName name="_____SBC1">[1]INV!$A$12:$D$15</definedName>
    <definedName name="_____SBC3">[1]INV!$F$12:$I$15</definedName>
    <definedName name="_____SBC5">[1]INV!$K$12:$N$15</definedName>
    <definedName name="____AFC1">[1]INV!$A$25:$D$28</definedName>
    <definedName name="____AFC3">[1]INV!$F$25:$I$28</definedName>
    <definedName name="____AFC5">[1]INV!$K$25:$N$28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MA2">#REF!</definedName>
    <definedName name="____SBC1">[1]INV!$A$12:$D$15</definedName>
    <definedName name="____SBC3">[1]INV!$F$12:$I$15</definedName>
    <definedName name="____SBC5">[1]INV!$K$12:$N$15</definedName>
    <definedName name="___AFC1">[1]INV!$A$25:$D$28</definedName>
    <definedName name="___AFC3">[1]INV!$F$25:$I$28</definedName>
    <definedName name="___AFC5">[1]INV!$K$25:$N$28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EST12">#REF!</definedName>
    <definedName name="___MA2">#REF!</definedName>
    <definedName name="___SBC1">[1]INV!$A$12:$D$15</definedName>
    <definedName name="___SBC3">[1]INV!$F$12:$I$15</definedName>
    <definedName name="___SBC5">[1]INV!$K$12:$N$15</definedName>
    <definedName name="__123Graph_C" hidden="1">#REF!</definedName>
    <definedName name="__123Graph_E" hidden="1">#REF!</definedName>
    <definedName name="__123Graph_F" hidden="1">#REF!</definedName>
    <definedName name="__123Graph_X" hidden="1">#REF!</definedName>
    <definedName name="__AFC1">[1]INV!$A$25:$D$28</definedName>
    <definedName name="__AFC3">[1]INV!$F$25:$I$28</definedName>
    <definedName name="__AFC5">[1]INV!$K$25:$N$28</definedName>
    <definedName name="__aiu2">[2]AIU!$J$105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D2103" localSheetId="2" hidden="1">{#N/A,#N/A,FALSE,"Hoja1";#N/A,#N/A,FALSE,"Hoja2"}</definedName>
    <definedName name="__D2103" localSheetId="3" hidden="1">{#N/A,#N/A,FALSE,"Hoja1";#N/A,#N/A,FALSE,"Hoja2"}</definedName>
    <definedName name="__D2103" localSheetId="4" hidden="1">{#N/A,#N/A,FALSE,"Hoja1";#N/A,#N/A,FALSE,"Hoja2"}</definedName>
    <definedName name="__D2103" localSheetId="5" hidden="1">{#N/A,#N/A,FALSE,"Hoja1";#N/A,#N/A,FALSE,"Hoja2"}</definedName>
    <definedName name="__D2103" localSheetId="6" hidden="1">{#N/A,#N/A,FALSE,"Hoja1";#N/A,#N/A,FALSE,"Hoja2"}</definedName>
    <definedName name="__D2103" localSheetId="7" hidden="1">{#N/A,#N/A,FALSE,"Hoja1";#N/A,#N/A,FALSE,"Hoja2"}</definedName>
    <definedName name="__D2103" localSheetId="8" hidden="1">{#N/A,#N/A,FALSE,"Hoja1";#N/A,#N/A,FALSE,"Hoja2"}</definedName>
    <definedName name="__D2103" localSheetId="9" hidden="1">{#N/A,#N/A,FALSE,"Hoja1";#N/A,#N/A,FALSE,"Hoja2"}</definedName>
    <definedName name="__D2103" localSheetId="10" hidden="1">{#N/A,#N/A,FALSE,"Hoja1";#N/A,#N/A,FALSE,"Hoja2"}</definedName>
    <definedName name="__D2103" localSheetId="11" hidden="1">{#N/A,#N/A,FALSE,"Hoja1";#N/A,#N/A,FALSE,"Hoja2"}</definedName>
    <definedName name="__D2103" hidden="1">{#N/A,#N/A,FALSE,"Hoja1";#N/A,#N/A,FALSE,"Hoja2"}</definedName>
    <definedName name="__D2105" localSheetId="2" hidden="1">{#N/A,#N/A,FALSE,"Hoja1";#N/A,#N/A,FALSE,"Hoja2"}</definedName>
    <definedName name="__D2105" localSheetId="3" hidden="1">{#N/A,#N/A,FALSE,"Hoja1";#N/A,#N/A,FALSE,"Hoja2"}</definedName>
    <definedName name="__D2105" localSheetId="4" hidden="1">{#N/A,#N/A,FALSE,"Hoja1";#N/A,#N/A,FALSE,"Hoja2"}</definedName>
    <definedName name="__D2105" localSheetId="5" hidden="1">{#N/A,#N/A,FALSE,"Hoja1";#N/A,#N/A,FALSE,"Hoja2"}</definedName>
    <definedName name="__D2105" localSheetId="6" hidden="1">{#N/A,#N/A,FALSE,"Hoja1";#N/A,#N/A,FALSE,"Hoja2"}</definedName>
    <definedName name="__D2105" localSheetId="7" hidden="1">{#N/A,#N/A,FALSE,"Hoja1";#N/A,#N/A,FALSE,"Hoja2"}</definedName>
    <definedName name="__D2105" localSheetId="8" hidden="1">{#N/A,#N/A,FALSE,"Hoja1";#N/A,#N/A,FALSE,"Hoja2"}</definedName>
    <definedName name="__D2105" localSheetId="9" hidden="1">{#N/A,#N/A,FALSE,"Hoja1";#N/A,#N/A,FALSE,"Hoja2"}</definedName>
    <definedName name="__D2105" localSheetId="10" hidden="1">{#N/A,#N/A,FALSE,"Hoja1";#N/A,#N/A,FALSE,"Hoja2"}</definedName>
    <definedName name="__D2105" localSheetId="11" hidden="1">{#N/A,#N/A,FALSE,"Hoja1";#N/A,#N/A,FALSE,"Hoja2"}</definedName>
    <definedName name="__D2105" hidden="1">{#N/A,#N/A,FALSE,"Hoja1";#N/A,#N/A,FALSE,"Hoja2"}</definedName>
    <definedName name="__D2115" localSheetId="2" hidden="1">{#N/A,#N/A,FALSE,"Hoja1";#N/A,#N/A,FALSE,"Hoja2"}</definedName>
    <definedName name="__D2115" localSheetId="3" hidden="1">{#N/A,#N/A,FALSE,"Hoja1";#N/A,#N/A,FALSE,"Hoja2"}</definedName>
    <definedName name="__D2115" localSheetId="4" hidden="1">{#N/A,#N/A,FALSE,"Hoja1";#N/A,#N/A,FALSE,"Hoja2"}</definedName>
    <definedName name="__D2115" localSheetId="5" hidden="1">{#N/A,#N/A,FALSE,"Hoja1";#N/A,#N/A,FALSE,"Hoja2"}</definedName>
    <definedName name="__D2115" localSheetId="6" hidden="1">{#N/A,#N/A,FALSE,"Hoja1";#N/A,#N/A,FALSE,"Hoja2"}</definedName>
    <definedName name="__D2115" localSheetId="7" hidden="1">{#N/A,#N/A,FALSE,"Hoja1";#N/A,#N/A,FALSE,"Hoja2"}</definedName>
    <definedName name="__D2115" localSheetId="8" hidden="1">{#N/A,#N/A,FALSE,"Hoja1";#N/A,#N/A,FALSE,"Hoja2"}</definedName>
    <definedName name="__D2115" localSheetId="9" hidden="1">{#N/A,#N/A,FALSE,"Hoja1";#N/A,#N/A,FALSE,"Hoja2"}</definedName>
    <definedName name="__D2115" localSheetId="10" hidden="1">{#N/A,#N/A,FALSE,"Hoja1";#N/A,#N/A,FALSE,"Hoja2"}</definedName>
    <definedName name="__D2115" localSheetId="11" hidden="1">{#N/A,#N/A,FALSE,"Hoja1";#N/A,#N/A,FALSE,"Hoja2"}</definedName>
    <definedName name="__D2115" hidden="1">{#N/A,#N/A,FALSE,"Hoja1";#N/A,#N/A,FALSE,"Hoja2"}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A2">#REF!</definedName>
    <definedName name="__MDC2">#REF!</definedName>
    <definedName name="__SBC1">[1]INV!$A$12:$D$15</definedName>
    <definedName name="__SBC3">[1]INV!$F$12:$I$15</definedName>
    <definedName name="__SBC5">[1]INV!$K$12:$N$15</definedName>
    <definedName name="_1">#REF!</definedName>
    <definedName name="_2">#REF!</definedName>
    <definedName name="_3">#REF!</definedName>
    <definedName name="_a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>{"via1",#N/A,TRUE,"general";"via2",#N/A,TRUE,"general";"via3",#N/A,TRUE,"general"}</definedName>
    <definedName name="_a5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>[1]INV!$A$25:$D$28</definedName>
    <definedName name="_AFC3">[1]INV!$F$25:$I$28</definedName>
    <definedName name="_AFC5">[1]INV!$K$25:$N$28</definedName>
    <definedName name="_aiu2">[2]AIU!$J$105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>{"via1",#N/A,TRUE,"general";"via2",#N/A,TRUE,"general";"via3",#N/A,TRUE,"general"}</definedName>
    <definedName name="_b8">{"via1",#N/A,TRUE,"general";"via2",#N/A,TRUE,"general";"via3",#N/A,TRUE,"general"}</definedName>
    <definedName name="_bb9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D2103" localSheetId="2" hidden="1">{#N/A,#N/A,FALSE,"Hoja1";#N/A,#N/A,FALSE,"Hoja2"}</definedName>
    <definedName name="_D2103" localSheetId="3" hidden="1">{#N/A,#N/A,FALSE,"Hoja1";#N/A,#N/A,FALSE,"Hoja2"}</definedName>
    <definedName name="_D2103" localSheetId="4" hidden="1">{#N/A,#N/A,FALSE,"Hoja1";#N/A,#N/A,FALSE,"Hoja2"}</definedName>
    <definedName name="_D2103" localSheetId="5" hidden="1">{#N/A,#N/A,FALSE,"Hoja1";#N/A,#N/A,FALSE,"Hoja2"}</definedName>
    <definedName name="_D2103" localSheetId="6" hidden="1">{#N/A,#N/A,FALSE,"Hoja1";#N/A,#N/A,FALSE,"Hoja2"}</definedName>
    <definedName name="_D2103" localSheetId="7" hidden="1">{#N/A,#N/A,FALSE,"Hoja1";#N/A,#N/A,FALSE,"Hoja2"}</definedName>
    <definedName name="_D2103" localSheetId="8" hidden="1">{#N/A,#N/A,FALSE,"Hoja1";#N/A,#N/A,FALSE,"Hoja2"}</definedName>
    <definedName name="_D2103" localSheetId="9" hidden="1">{#N/A,#N/A,FALSE,"Hoja1";#N/A,#N/A,FALSE,"Hoja2"}</definedName>
    <definedName name="_D2103" localSheetId="10" hidden="1">{#N/A,#N/A,FALSE,"Hoja1";#N/A,#N/A,FALSE,"Hoja2"}</definedName>
    <definedName name="_D2103" localSheetId="11" hidden="1">{#N/A,#N/A,FALSE,"Hoja1";#N/A,#N/A,FALSE,"Hoja2"}</definedName>
    <definedName name="_D2103" hidden="1">{#N/A,#N/A,FALSE,"Hoja1";#N/A,#N/A,FALSE,"Hoja2"}</definedName>
    <definedName name="_D2105" localSheetId="2" hidden="1">{#N/A,#N/A,FALSE,"Hoja1";#N/A,#N/A,FALSE,"Hoja2"}</definedName>
    <definedName name="_D2105" localSheetId="3" hidden="1">{#N/A,#N/A,FALSE,"Hoja1";#N/A,#N/A,FALSE,"Hoja2"}</definedName>
    <definedName name="_D2105" localSheetId="4" hidden="1">{#N/A,#N/A,FALSE,"Hoja1";#N/A,#N/A,FALSE,"Hoja2"}</definedName>
    <definedName name="_D2105" localSheetId="5" hidden="1">{#N/A,#N/A,FALSE,"Hoja1";#N/A,#N/A,FALSE,"Hoja2"}</definedName>
    <definedName name="_D2105" localSheetId="6" hidden="1">{#N/A,#N/A,FALSE,"Hoja1";#N/A,#N/A,FALSE,"Hoja2"}</definedName>
    <definedName name="_D2105" localSheetId="7" hidden="1">{#N/A,#N/A,FALSE,"Hoja1";#N/A,#N/A,FALSE,"Hoja2"}</definedName>
    <definedName name="_D2105" localSheetId="8" hidden="1">{#N/A,#N/A,FALSE,"Hoja1";#N/A,#N/A,FALSE,"Hoja2"}</definedName>
    <definedName name="_D2105" localSheetId="9" hidden="1">{#N/A,#N/A,FALSE,"Hoja1";#N/A,#N/A,FALSE,"Hoja2"}</definedName>
    <definedName name="_D2105" localSheetId="10" hidden="1">{#N/A,#N/A,FALSE,"Hoja1";#N/A,#N/A,FALSE,"Hoja2"}</definedName>
    <definedName name="_D2105" localSheetId="11" hidden="1">{#N/A,#N/A,FALSE,"Hoja1";#N/A,#N/A,FALSE,"Hoja2"}</definedName>
    <definedName name="_D2105" hidden="1">{#N/A,#N/A,FALSE,"Hoja1";#N/A,#N/A,FALSE,"Hoja2"}</definedName>
    <definedName name="_D2115" localSheetId="2" hidden="1">{#N/A,#N/A,FALSE,"Hoja1";#N/A,#N/A,FALSE,"Hoja2"}</definedName>
    <definedName name="_D2115" localSheetId="3" hidden="1">{#N/A,#N/A,FALSE,"Hoja1";#N/A,#N/A,FALSE,"Hoja2"}</definedName>
    <definedName name="_D2115" localSheetId="4" hidden="1">{#N/A,#N/A,FALSE,"Hoja1";#N/A,#N/A,FALSE,"Hoja2"}</definedName>
    <definedName name="_D2115" localSheetId="5" hidden="1">{#N/A,#N/A,FALSE,"Hoja1";#N/A,#N/A,FALSE,"Hoja2"}</definedName>
    <definedName name="_D2115" localSheetId="6" hidden="1">{#N/A,#N/A,FALSE,"Hoja1";#N/A,#N/A,FALSE,"Hoja2"}</definedName>
    <definedName name="_D2115" localSheetId="7" hidden="1">{#N/A,#N/A,FALSE,"Hoja1";#N/A,#N/A,FALSE,"Hoja2"}</definedName>
    <definedName name="_D2115" localSheetId="8" hidden="1">{#N/A,#N/A,FALSE,"Hoja1";#N/A,#N/A,FALSE,"Hoja2"}</definedName>
    <definedName name="_D2115" localSheetId="9" hidden="1">{#N/A,#N/A,FALSE,"Hoja1";#N/A,#N/A,FALSE,"Hoja2"}</definedName>
    <definedName name="_D2115" localSheetId="10" hidden="1">{#N/A,#N/A,FALSE,"Hoja1";#N/A,#N/A,FALSE,"Hoja2"}</definedName>
    <definedName name="_D2115" localSheetId="11" hidden="1">{#N/A,#N/A,FALSE,"Hoja1";#N/A,#N/A,FALSE,"Hoja2"}</definedName>
    <definedName name="_D2115" hidden="1">{#N/A,#N/A,FALSE,"Hoja1";#N/A,#N/A,FALSE,"Hoja2"}</definedName>
    <definedName name="_dasd">'[3]46W9'!#REF!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[4]D_AWG!$E$22</definedName>
    <definedName name="_Fill" hidden="1">#REF!</definedName>
    <definedName name="_xlnm._FilterDatabase" hidden="1">#REF!</definedName>
    <definedName name="_g2">{"TAB1",#N/A,TRUE,"GENERAL";"TAB2",#N/A,TRUE,"GENERAL";"TAB3",#N/A,TRUE,"GENERAL";"TAB4",#N/A,TRUE,"GENERAL";"TAB5",#N/A,TRUE,"GENERAL"}</definedName>
    <definedName name="_g3">{"via1",#N/A,TRUE,"general";"via2",#N/A,TRUE,"general";"via3",#N/A,TRUE,"general"}</definedName>
    <definedName name="_g4">{"via1",#N/A,TRUE,"general";"via2",#N/A,TRUE,"general";"via3",#N/A,TRUE,"general"}</definedName>
    <definedName name="_g5">{"via1",#N/A,TRUE,"general";"via2",#N/A,TRUE,"general";"via3",#N/A,TRUE,"general"}</definedName>
    <definedName name="_g6">{"via1",#N/A,TRUE,"general";"via2",#N/A,TRUE,"general";"via3",#N/A,TRUE,"general"}</definedName>
    <definedName name="_g7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>{"via1",#N/A,TRUE,"general";"via2",#N/A,TRUE,"general";"via3",#N/A,TRUE,"general"}</definedName>
    <definedName name="_h2">{"via1",#N/A,TRUE,"general";"via2",#N/A,TRUE,"general";"via3",#N/A,TRUE,"general"}</definedName>
    <definedName name="_h3">{"via1",#N/A,TRUE,"general";"via2",#N/A,TRUE,"general";"via3",#N/A,TRUE,"general"}</definedName>
    <definedName name="_h4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>{"via1",#N/A,TRUE,"general";"via2",#N/A,TRUE,"general";"via3",#N/A,TRUE,"general"}</definedName>
    <definedName name="_h7">{"TAB1",#N/A,TRUE,"GENERAL";"TAB2",#N/A,TRUE,"GENERAL";"TAB3",#N/A,TRUE,"GENERAL";"TAB4",#N/A,TRUE,"GENERAL";"TAB5",#N/A,TRUE,"GENERAL"}</definedName>
    <definedName name="_h8">{"via1",#N/A,TRUE,"general";"via2",#N/A,TRUE,"general";"via3",#N/A,TRUE,"general"}</definedName>
    <definedName name="_hfh7">{"via1",#N/A,TRUE,"general";"via2",#N/A,TRUE,"general";"via3",#N/A,TRUE,"general"}</definedName>
    <definedName name="_i4">{"via1",#N/A,TRUE,"general";"via2",#N/A,TRUE,"general";"via3",#N/A,TRUE,"general"}</definedName>
    <definedName name="_i5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>{"via1",#N/A,TRUE,"general";"via2",#N/A,TRUE,"general";"via3",#N/A,TRUE,"general"}</definedName>
    <definedName name="_i77">{"TAB1",#N/A,TRUE,"GENERAL";"TAB2",#N/A,TRUE,"GENERAL";"TAB3",#N/A,TRUE,"GENERAL";"TAB4",#N/A,TRUE,"GENERAL";"TAB5",#N/A,TRUE,"GENERAL"}</definedName>
    <definedName name="_i8">{"via1",#N/A,TRUE,"general";"via2",#N/A,TRUE,"general";"via3",#N/A,TRUE,"general"}</definedName>
    <definedName name="_i9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>{"via1",#N/A,TRUE,"general";"via2",#N/A,TRUE,"general";"via3",#N/A,TRUE,"general"}</definedName>
    <definedName name="_k5">{"via1",#N/A,TRUE,"general";"via2",#N/A,TRUE,"general";"via3",#N/A,TRUE,"general"}</definedName>
    <definedName name="_k6">{"TAB1",#N/A,TRUE,"GENERAL";"TAB2",#N/A,TRUE,"GENERAL";"TAB3",#N/A,TRUE,"GENERAL";"TAB4",#N/A,TRUE,"GENERAL";"TAB5",#N/A,TRUE,"GENERAL"}</definedName>
    <definedName name="_k7">{"via1",#N/A,TRUE,"general";"via2",#N/A,TRUE,"general";"via3",#N/A,TRUE,"general"}</definedName>
    <definedName name="_k8">{"via1",#N/A,TRUE,"general";"via2",#N/A,TRUE,"general";"via3",#N/A,TRUE,"general"}</definedName>
    <definedName name="_k9">{"TAB1",#N/A,TRUE,"GENERAL";"TAB2",#N/A,TRUE,"GENERAL";"TAB3",#N/A,TRUE,"GENERAL";"TAB4",#N/A,TRUE,"GENERAL";"TAB5",#N/A,TRUE,"GENERAL"}</definedName>
    <definedName name="_Kay1" hidden="1">#REF!</definedName>
    <definedName name="_Key1" hidden="1">#REF!</definedName>
    <definedName name="_Key2" hidden="1">#REF!</definedName>
    <definedName name="_kjk6">{"TAB1",#N/A,TRUE,"GENERAL";"TAB2",#N/A,TRUE,"GENERAL";"TAB3",#N/A,TRUE,"GENERAL";"TAB4",#N/A,TRUE,"GENERAL";"TAB5",#N/A,TRUE,"GENERAL"}</definedName>
    <definedName name="_m3">{"via1",#N/A,TRUE,"general";"via2",#N/A,TRUE,"general";"via3",#N/A,TRUE,"general"}</definedName>
    <definedName name="_m4">{"TAB1",#N/A,TRUE,"GENERAL";"TAB2",#N/A,TRUE,"GENERAL";"TAB3",#N/A,TRUE,"GENERAL";"TAB4",#N/A,TRUE,"GENERAL";"TAB5",#N/A,TRUE,"GENERAL"}</definedName>
    <definedName name="_m5">{"via1",#N/A,TRUE,"general";"via2",#N/A,TRUE,"general";"via3",#N/A,TRUE,"general"}</definedName>
    <definedName name="_m6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>{"via1",#N/A,TRUE,"general";"via2",#N/A,TRUE,"general";"via3",#N/A,TRUE,"general"}</definedName>
    <definedName name="_m9">{"via1",#N/A,TRUE,"general";"via2",#N/A,TRUE,"general";"via3",#N/A,TRUE,"general"}</definedName>
    <definedName name="_MA2">#REF!</definedName>
    <definedName name="_MDC2">#REF!</definedName>
    <definedName name="_n3">{"TAB1",#N/A,TRUE,"GENERAL";"TAB2",#N/A,TRUE,"GENERAL";"TAB3",#N/A,TRUE,"GENERAL";"TAB4",#N/A,TRUE,"GENERAL";"TAB5",#N/A,TRUE,"GENERAL"}</definedName>
    <definedName name="_n4">{"via1",#N/A,TRUE,"general";"via2",#N/A,TRUE,"general";"via3",#N/A,TRUE,"general"}</definedName>
    <definedName name="_n5">{"TAB1",#N/A,TRUE,"GENERAL";"TAB2",#N/A,TRUE,"GENERAL";"TAB3",#N/A,TRUE,"GENERAL";"TAB4",#N/A,TRUE,"GENERAL";"TAB5",#N/A,TRUE,"GENERAL"}</definedName>
    <definedName name="_Nac2002">#REF!</definedName>
    <definedName name="_Nac2003">#REF!</definedName>
    <definedName name="_Nal2002">#REF!</definedName>
    <definedName name="_Nal2003">#REF!</definedName>
    <definedName name="_nyn7">{"via1",#N/A,TRUE,"general";"via2",#N/A,TRUE,"general";"via3",#N/A,TRUE,"general"}</definedName>
    <definedName name="_o4">{"via1",#N/A,TRUE,"general";"via2",#N/A,TRUE,"general";"via3",#N/A,TRUE,"general"}</definedName>
    <definedName name="_o5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>{"via1",#N/A,TRUE,"general";"via2",#N/A,TRUE,"general";"via3",#N/A,TRUE,"general"}</definedName>
    <definedName name="_o9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>{"via1",#N/A,TRUE,"general";"via2",#N/A,TRUE,"general";"via3",#N/A,TRUE,"general"}</definedName>
    <definedName name="_p7">{"via1",#N/A,TRUE,"general";"via2",#N/A,TRUE,"general";"via3",#N/A,TRUE,"general"}</definedName>
    <definedName name="_p8">{"TAB1",#N/A,TRUE,"GENERAL";"TAB2",#N/A,TRUE,"GENERAL";"TAB3",#N/A,TRUE,"GENERAL";"TAB4",#N/A,TRUE,"GENERAL";"TAB5",#N/A,TRUE,"GENERAL"}</definedName>
    <definedName name="_pl1">'[5]Gabinetes ctrol, prot. y med. '!#REF!</definedName>
    <definedName name="_pl2">'[5]Gabinetes ctrol, prot. y med. '!#REF!</definedName>
    <definedName name="_PRE1">#REF!</definedName>
    <definedName name="_r">{"TAB1",#N/A,TRUE,"GENERAL";"TAB2",#N/A,TRUE,"GENERAL";"TAB3",#N/A,TRUE,"GENERAL";"TAB4",#N/A,TRUE,"GENERAL";"TAB5",#N/A,TRUE,"GENERAL"}</definedName>
    <definedName name="_r4r">{"via1",#N/A,TRUE,"general";"via2",#N/A,TRUE,"general";"via3",#N/A,TRUE,"general"}</definedName>
    <definedName name="_rtu6">{"via1",#N/A,TRUE,"general";"via2",#N/A,TRUE,"general";"via3",#N/A,TRUE,"general"}</definedName>
    <definedName name="_s1">{"via1",#N/A,TRUE,"general";"via2",#N/A,TRUE,"general";"via3",#N/A,TRUE,"general"}</definedName>
    <definedName name="_s2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>{"via1",#N/A,TRUE,"general";"via2",#N/A,TRUE,"general";"via3",#N/A,TRUE,"general"}</definedName>
    <definedName name="_s5">{"via1",#N/A,TRUE,"general";"via2",#N/A,TRUE,"general";"via3",#N/A,TRUE,"general"}</definedName>
    <definedName name="_s6">{"TAB1",#N/A,TRUE,"GENERAL";"TAB2",#N/A,TRUE,"GENERAL";"TAB3",#N/A,TRUE,"GENERAL";"TAB4",#N/A,TRUE,"GENERAL";"TAB5",#N/A,TRUE,"GENERAL"}</definedName>
    <definedName name="_s7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t3">{"TAB1",#N/A,TRUE,"GENERAL";"TAB2",#N/A,TRUE,"GENERAL";"TAB3",#N/A,TRUE,"GENERAL";"TAB4",#N/A,TRUE,"GENERAL";"TAB5",#N/A,TRUE,"GENERAL"}</definedName>
    <definedName name="_t4">{"via1",#N/A,TRUE,"general";"via2",#N/A,TRUE,"general";"via3",#N/A,TRUE,"general"}</definedName>
    <definedName name="_t5">{"TAB1",#N/A,TRUE,"GENERAL";"TAB2",#N/A,TRUE,"GENERAL";"TAB3",#N/A,TRUE,"GENERAL";"TAB4",#N/A,TRUE,"GENERAL";"TAB5",#N/A,TRUE,"GENERAL"}</definedName>
    <definedName name="_t6">{"via1",#N/A,TRUE,"general";"via2",#N/A,TRUE,"general";"via3",#N/A,TRUE,"general"}</definedName>
    <definedName name="_t66">{"TAB1",#N/A,TRUE,"GENERAL";"TAB2",#N/A,TRUE,"GENERAL";"TAB3",#N/A,TRUE,"GENERAL";"TAB4",#N/A,TRUE,"GENERAL";"TAB5",#N/A,TRUE,"GENERAL"}</definedName>
    <definedName name="_t7">{"via1",#N/A,TRUE,"general";"via2",#N/A,TRUE,"general";"via3",#N/A,TRUE,"general"}</definedName>
    <definedName name="_t77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>{"via1",#N/A,TRUE,"general";"via2",#N/A,TRUE,"general";"via3",#N/A,TRUE,"general"}</definedName>
    <definedName name="_t9">{"TAB1",#N/A,TRUE,"GENERAL";"TAB2",#N/A,TRUE,"GENERAL";"TAB3",#N/A,TRUE,"GENERAL";"TAB4",#N/A,TRUE,"GENERAL";"TAB5",#N/A,TRUE,"GENERAL"}</definedName>
    <definedName name="_t99">{"via1",#N/A,TRUE,"general";"via2",#N/A,TRUE,"general";"via3",#N/A,TRUE,"general"}</definedName>
    <definedName name="_u4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>{"via1",#N/A,TRUE,"general";"via2",#N/A,TRUE,"general";"via3",#N/A,TRUE,"general"}</definedName>
    <definedName name="_u8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>{"via1",#N/A,TRUE,"general";"via2",#N/A,TRUE,"general";"via3",#N/A,TRUE,"general"}</definedName>
    <definedName name="_v3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>{"via1",#N/A,TRUE,"general";"via2",#N/A,TRUE,"general";"via3",#N/A,TRUE,"general"}</definedName>
    <definedName name="_v8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>{"via1",#N/A,TRUE,"general";"via2",#N/A,TRUE,"general";"via3",#N/A,TRUE,"general"}</definedName>
    <definedName name="_VM10">#REF!</definedName>
    <definedName name="_VM11">#REF!</definedName>
    <definedName name="_VM7">#REF!</definedName>
    <definedName name="_VM8">#REF!</definedName>
    <definedName name="_VM9">#REF!</definedName>
    <definedName name="_x1">{"TAB1",#N/A,TRUE,"GENERAL";"TAB2",#N/A,TRUE,"GENERAL";"TAB3",#N/A,TRUE,"GENERAL";"TAB4",#N/A,TRUE,"GENERAL";"TAB5",#N/A,TRUE,"GENERAL"}</definedName>
    <definedName name="_x2">{"via1",#N/A,TRUE,"general";"via2",#N/A,TRUE,"general";"via3",#N/A,TRUE,"general"}</definedName>
    <definedName name="_x3">{"via1",#N/A,TRUE,"general";"via2",#N/A,TRUE,"general";"via3",#N/A,TRUE,"general"}</definedName>
    <definedName name="_x4">{"via1",#N/A,TRUE,"general";"via2",#N/A,TRUE,"general";"via3",#N/A,TRUE,"general"}</definedName>
    <definedName name="_x5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>{"via1",#N/A,TRUE,"general";"via2",#N/A,TRUE,"general";"via3",#N/A,TRUE,"general"}</definedName>
    <definedName name="_x9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>{"via1",#N/A,TRUE,"general";"via2",#N/A,TRUE,"general";"via3",#N/A,TRUE,"general"}</definedName>
    <definedName name="_y4">{"via1",#N/A,TRUE,"general";"via2",#N/A,TRUE,"general";"via3",#N/A,TRUE,"general"}</definedName>
    <definedName name="_y5">{"TAB1",#N/A,TRUE,"GENERAL";"TAB2",#N/A,TRUE,"GENERAL";"TAB3",#N/A,TRUE,"GENERAL";"TAB4",#N/A,TRUE,"GENERAL";"TAB5",#N/A,TRUE,"GENERAL"}</definedName>
    <definedName name="_y6">{"via1",#N/A,TRUE,"general";"via2",#N/A,TRUE,"general";"via3",#N/A,TRUE,"general"}</definedName>
    <definedName name="_y7">{"via1",#N/A,TRUE,"general";"via2",#N/A,TRUE,"general";"via3",#N/A,TRUE,"general"}</definedName>
    <definedName name="_y8">{"via1",#N/A,TRUE,"general";"via2",#N/A,TRUE,"general";"via3",#N/A,TRUE,"general"}</definedName>
    <definedName name="_y9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>{"via1",#N/A,TRUE,"general";"via2",#N/A,TRUE,"general";"via3",#N/A,TRUE,"general"}</definedName>
    <definedName name="_z3">{"via1",#N/A,TRUE,"general";"via2",#N/A,TRUE,"general";"via3",#N/A,TRUE,"general"}</definedName>
    <definedName name="_z4">{"TAB1",#N/A,TRUE,"GENERAL";"TAB2",#N/A,TRUE,"GENERAL";"TAB3",#N/A,TRUE,"GENERAL";"TAB4",#N/A,TRUE,"GENERAL";"TAB5",#N/A,TRUE,"GENERAL"}</definedName>
    <definedName name="_z5">{"via1",#N/A,TRUE,"general";"via2",#N/A,TRUE,"general";"via3",#N/A,TRUE,"general"}</definedName>
    <definedName name="_z6">{"TAB1",#N/A,TRUE,"GENERAL";"TAB2",#N/A,TRUE,"GENERAL";"TAB3",#N/A,TRUE,"GENERAL";"TAB4",#N/A,TRUE,"GENERAL";"TAB5",#N/A,TRUE,"GENERAL"}</definedName>
    <definedName name="A">#REF!</definedName>
    <definedName name="A.A..A" hidden="1">{"total",#N/A,FALSE,"TD 0% ";"total",#N/A,FALSE,"TD 12%";"total",#N/A,FALSE,"TD 10%"}</definedName>
    <definedName name="A_IMPRESIÓN_IM">#REF!</definedName>
    <definedName name="a2a">{"TAB1",#N/A,TRUE,"GENERAL";"TAB2",#N/A,TRUE,"GENERAL";"TAB3",#N/A,TRUE,"GENERAL";"TAB4",#N/A,TRUE,"GENERAL";"TAB5",#N/A,TRUE,"GENERAL"}</definedName>
    <definedName name="AA" hidden="1">{"total",#N/A,FALSE,"TD 0% ";"total",#N/A,FALSE,"TD 12%";"total",#N/A,FALSE,"TD 10%"}</definedName>
    <definedName name="AAAA">[6]Equipo!$A$7:$A$65536</definedName>
    <definedName name="aaaaas">{"TAB1",#N/A,TRUE,"GENERAL";"TAB2",#N/A,TRUE,"GENERAL";"TAB3",#N/A,TRUE,"GENERAL";"TAB4",#N/A,TRUE,"GENERAL";"TAB5",#N/A,TRUE,"GENERAL"}</definedName>
    <definedName name="AAC">[1]AASHTO!$A$14:$F$17</definedName>
    <definedName name="aas">{"TAB1",#N/A,TRUE,"GENERAL";"TAB2",#N/A,TRUE,"GENERAL";"TAB3",#N/A,TRUE,"GENERAL";"TAB4",#N/A,TRUE,"GENERAL";"TAB5",#N/A,TRUE,"GENERAL"}</definedName>
    <definedName name="ab">#REF!</definedName>
    <definedName name="ABG">[1]AASHTO!$A$2:$F$5</definedName>
    <definedName name="absc1">[7]!absc</definedName>
    <definedName name="AccessDatabase" hidden="1">"A:\SAIN.mdb"</definedName>
    <definedName name="ACERO">#REF!</definedName>
    <definedName name="activos">[8]Listado!$X$2:$X$17</definedName>
    <definedName name="actores">[9]Listado!$L$2:$L$11</definedName>
    <definedName name="ACUMULACIÓN">[10]IMPACTOS!$I$3:$I$4</definedName>
    <definedName name="AD">#REF!</definedName>
    <definedName name="ADFGSDB">{"via1",#N/A,TRUE,"general";"via2",#N/A,TRUE,"general";"via3",#N/A,TRUE,"general"}</definedName>
    <definedName name="administrador">[11]Informacion!$B$15</definedName>
    <definedName name="adoc1">[7]!absc</definedName>
    <definedName name="adoq">[7]!absc</definedName>
    <definedName name="ADSAD">{"TAB1",#N/A,TRUE,"GENERAL";"TAB2",#N/A,TRUE,"GENERAL";"TAB3",#N/A,TRUE,"GENERAL";"TAB4",#N/A,TRUE,"GENERAL";"TAB5",#N/A,TRUE,"GENERAL"}</definedName>
    <definedName name="aefa">{"via1",#N/A,TRUE,"general";"via2",#N/A,TRUE,"general";"via3",#N/A,TRUE,"general"}</definedName>
    <definedName name="AFac.p">#REF!</definedName>
    <definedName name="afdsw">{"TAB1",#N/A,TRUE,"GENERAL";"TAB2",#N/A,TRUE,"GENERAL";"TAB3",#N/A,TRUE,"GENERAL";"TAB4",#N/A,TRUE,"GENERAL";"TAB5",#N/A,TRUE,"GENERAL"}</definedName>
    <definedName name="AFIRMADO02">#REF!</definedName>
    <definedName name="agdsgg">{"via1",#N/A,TRUE,"general";"via2",#N/A,TRUE,"general";"via3",#N/A,TRUE,"general"}</definedName>
    <definedName name="AIU">#REF!</definedName>
    <definedName name="AjustDelAIU">#REF!</definedName>
    <definedName name="alc">[12]!absc</definedName>
    <definedName name="Antic">[13]BASES!$B$33</definedName>
    <definedName name="ANTICIPO">[14]BASES!$B$33</definedName>
    <definedName name="APac.c2002">#REF!</definedName>
    <definedName name="APac.c2003">#REF!</definedName>
    <definedName name="APac.p">#REF!</definedName>
    <definedName name="APURESUMIDOS">#REF!</definedName>
    <definedName name="APUS">#REF!</definedName>
    <definedName name="aqaq">{"TAB1",#N/A,TRUE,"GENERAL";"TAB2",#N/A,TRUE,"GENERAL";"TAB3",#N/A,TRUE,"GENERAL";"TAB4",#N/A,TRUE,"GENERAL";"TAB5",#N/A,TRUE,"GENERAL"}</definedName>
    <definedName name="Área_de_Cantidades">#REF!</definedName>
    <definedName name="_xlnm.Extract">'[15]AC2-AG96'!#REF!</definedName>
    <definedName name="_xlnm.Print_Area" localSheetId="1">' NE01'!$A$1:$G$32</definedName>
    <definedName name="_xlnm.Print_Area" localSheetId="2">' NE02 '!$A$1:$G$49</definedName>
    <definedName name="_xlnm.Print_Area" localSheetId="3">' NE03'!$A$1:$G$43</definedName>
    <definedName name="_xlnm.Print_Area" localSheetId="4">' NE04'!$A$1:$G$33</definedName>
    <definedName name="_xlnm.Print_Area" localSheetId="5">' NE05'!$A$1:$G$33</definedName>
    <definedName name="_xlnm.Print_Area" localSheetId="6">' NE06'!$A$1:$G$33</definedName>
    <definedName name="_xlnm.Print_Area" localSheetId="7">' NE07'!$A$1:$G$47</definedName>
    <definedName name="_xlnm.Print_Area" localSheetId="8">' NE08'!$A$1:$G$36</definedName>
    <definedName name="_xlnm.Print_Area" localSheetId="9">' NE09'!$A$1:$G$39</definedName>
    <definedName name="_xlnm.Print_Area" localSheetId="10">' NE10'!$A$1:$G$46</definedName>
    <definedName name="_xlnm.Print_Area" localSheetId="11">' NE11'!$A$1:$G$34</definedName>
    <definedName name="_xlnm.Print_Area" localSheetId="0">'ANEXO 3. PPTO. GRAL. LA URIBE '!$B$1:$K$41</definedName>
    <definedName name="_xlnm.Print_Area" localSheetId="12">PGS!$B$1:$G$63</definedName>
    <definedName name="_xlnm.Print_Area" localSheetId="13">PMA!$A$1:$F$50</definedName>
    <definedName name="_xlnm.Print_Area">#REF!</definedName>
    <definedName name="ARENA">[16]MATERIALES!$D$2</definedName>
    <definedName name="ASB">[1]AASHTO!$A$8:$F$11</definedName>
    <definedName name="ASD">{"via1",#N/A,TRUE,"general";"via2",#N/A,TRUE,"general";"via3",#N/A,TRUE,"general"}</definedName>
    <definedName name="ASDA">{"via1",#N/A,TRUE,"general";"via2",#N/A,TRUE,"general";"via3",#N/A,TRUE,"general"}</definedName>
    <definedName name="asdasd">{"TAB1",#N/A,TRUE,"GENERAL";"TAB2",#N/A,TRUE,"GENERAL";"TAB3",#N/A,TRUE,"GENERAL";"TAB4",#N/A,TRUE,"GENERAL";"TAB5",#N/A,TRUE,"GENERAL"}</definedName>
    <definedName name="asdf">{"via1",#N/A,TRUE,"general";"via2",#N/A,TRUE,"general";"via3",#N/A,TRUE,"general"}</definedName>
    <definedName name="asdfa">{"via1",#N/A,TRUE,"general";"via2",#N/A,TRUE,"general";"via3",#N/A,TRUE,"general"}</definedName>
    <definedName name="ASDFSSGSHJNRYX">#REF!</definedName>
    <definedName name="ASES">#REF!</definedName>
    <definedName name="asfasd">{"via1",#N/A,TRUE,"general";"via2",#N/A,TRUE,"general";"via3",#N/A,TRUE,"general"}</definedName>
    <definedName name="asfasdl">{"via1",#N/A,TRUE,"general";"via2",#N/A,TRUE,"general";"via3",#N/A,TRUE,"general"}</definedName>
    <definedName name="asff">{"TAB1",#N/A,TRUE,"GENERAL";"TAB2",#N/A,TRUE,"GENERAL";"TAB3",#N/A,TRUE,"GENERAL";"TAB4",#N/A,TRUE,"GENERAL";"TAB5",#N/A,TRUE,"GENERAL"}</definedName>
    <definedName name="asfghjoi">{"via1",#N/A,TRUE,"general";"via2",#N/A,TRUE,"general";"via3",#N/A,TRUE,"general"}</definedName>
    <definedName name="asojkdr">{"TAB1",#N/A,TRUE,"GENERAL";"TAB2",#N/A,TRUE,"GENERAL";"TAB3",#N/A,TRUE,"GENERAL";"TAB4",#N/A,TRUE,"GENERAL";"TAB5",#N/A,TRUE,"GENERAL"}</definedName>
    <definedName name="AVal.c2002">#REF!</definedName>
    <definedName name="AVal.c2003">#REF!</definedName>
    <definedName name="AVal.p">#REF!</definedName>
    <definedName name="AVsc">#REF!</definedName>
    <definedName name="azaz">{"TAB1",#N/A,TRUE,"GENERAL";"TAB2",#N/A,TRUE,"GENERAL";"TAB3",#N/A,TRUE,"GENERAL";"TAB4",#N/A,TRUE,"GENERAL";"TAB5",#N/A,TRUE,"GENERAL"}</definedName>
    <definedName name="B">{"via1",#N/A,TRUE,"general";"via2",#N/A,TRUE,"general";"via3",#N/A,TRUE,"general"}</definedName>
    <definedName name="bASE">#REF!</definedName>
    <definedName name="Base_datos_IM">#REF!</definedName>
    <definedName name="BASE_DE_DATOS">#REF!</definedName>
    <definedName name="_xlnm.Database">#REF!</definedName>
    <definedName name="bbbbbb">{"via1",#N/A,TRUE,"general";"via2",#N/A,TRUE,"general";"via3",#N/A,TRUE,"general"}</definedName>
    <definedName name="bbbbbh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>#REF!</definedName>
    <definedName name="BDFB">{"via1",#N/A,TRUE,"general";"via2",#N/A,TRUE,"general";"via3",#N/A,TRUE,"general"}</definedName>
    <definedName name="BDFGDG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[8]Listado!$AH$2:$AH$3</definedName>
    <definedName name="bfnfv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>{"via1",#N/A,TRUE,"general";"via2",#N/A,TRUE,"general";"via3",#N/A,TRUE,"general"}</definedName>
    <definedName name="BGFBFH">{"via1",#N/A,TRUE,"general";"via2",#N/A,TRUE,"general";"via3",#N/A,TRUE,"general"}</definedName>
    <definedName name="bgvfcdx">{"via1",#N/A,TRUE,"general";"via2",#N/A,TRUE,"general";"via3",#N/A,TRUE,"general"}</definedName>
    <definedName name="br">{"TAB1",#N/A,TRUE,"GENERAL";"TAB2",#N/A,TRUE,"GENERAL";"TAB3",#N/A,TRUE,"GENERAL";"TAB4",#N/A,TRUE,"GENERAL";"TAB5",#N/A,TRUE,"GENERAL"}</definedName>
    <definedName name="bsb">{"via1",#N/A,TRUE,"general";"via2",#N/A,TRUE,"general";"via3",#N/A,TRUE,"general"}</definedName>
    <definedName name="bspoi">{"TAB1",#N/A,TRUE,"GENERAL";"TAB2",#N/A,TRUE,"GENERAL";"TAB3",#N/A,TRUE,"GENERAL";"TAB4",#N/A,TRUE,"GENERAL";"TAB5",#N/A,TRUE,"GENERAL"}</definedName>
    <definedName name="bt">{"via1",#N/A,TRUE,"general";"via2",#N/A,TRUE,"general";"via3",#N/A,TRUE,"general"}</definedName>
    <definedName name="BTYJHTR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uiltIn_Print_Titles">#REF!</definedName>
    <definedName name="Buscar">#REF!</definedName>
    <definedName name="bvbc">{"TAB1",#N/A,TRUE,"GENERAL";"TAB2",#N/A,TRUE,"GENERAL";"TAB3",#N/A,TRUE,"GENERAL";"TAB4",#N/A,TRUE,"GENERAL";"TAB5",#N/A,TRUE,"GENERAL"}</definedName>
    <definedName name="bvcb">{"via1",#N/A,TRUE,"general";"via2",#N/A,TRUE,"general";"via3",#N/A,TRUE,"general"}</definedName>
    <definedName name="bvn">{"via1",#N/A,TRUE,"general";"via2",#N/A,TRUE,"general";"via3",#N/A,TRUE,"general"}</definedName>
    <definedName name="by">{"via1",#N/A,TRUE,"general";"via2",#N/A,TRUE,"general";"via3",#N/A,TRUE,"general"}</definedName>
    <definedName name="C_">#REF!</definedName>
    <definedName name="C_min">[4]D_AWG!$H$40</definedName>
    <definedName name="CAB">[17]Cab!$E$4:$X$28</definedName>
    <definedName name="CALCULO">#REF!</definedName>
    <definedName name="CALDAS">#REF!</definedName>
    <definedName name="CANT">#REF!</definedName>
    <definedName name="categoria">[18]Hoja4!$E$3:$H$3</definedName>
    <definedName name="CBWorkbookPriority" hidden="1">-1935235038</definedName>
    <definedName name="ccccc">{"TAB1",#N/A,TRUE,"GENERAL";"TAB2",#N/A,TRUE,"GENERAL";"TAB3",#N/A,TRUE,"GENERAL";"TAB4",#N/A,TRUE,"GENERAL";"TAB5",#N/A,TRUE,"GENERAL"}</definedName>
    <definedName name="CD">#REF!</definedName>
    <definedName name="cdcdc">{"via1",#N/A,TRUE,"general";"via2",#N/A,TRUE,"general";"via3",#N/A,TRUE,"general"}</definedName>
    <definedName name="CDctrl">[13]CDItem!$G$8</definedName>
    <definedName name="CDEYHH">#REF!</definedName>
    <definedName name="ceerf">{"TAB1",#N/A,TRUE,"GENERAL";"TAB2",#N/A,TRUE,"GENERAL";"TAB3",#N/A,TRUE,"GENERAL";"TAB4",#N/A,TRUE,"GENERAL";"TAB5",#N/A,TRUE,"GENERAL"}</definedName>
    <definedName name="centr">[9]Listado!$D$18:$D$23</definedName>
    <definedName name="centro">[8]Listado!$D$18:$D$23</definedName>
    <definedName name="ciencia">'[19]Indicadores de Ciencia'!$B$2:$B$27</definedName>
    <definedName name="CILINDRO">#REF!</definedName>
    <definedName name="CIRCUITOS">[20]Circuitos!$C$2:$C$891</definedName>
    <definedName name="Ciudades">[21]Insumos!$B$1769:$B$1868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">#REF!</definedName>
    <definedName name="COMP">#REF!</definedName>
    <definedName name="componentes">[8]Listado!$U$2:$U$9</definedName>
    <definedName name="CON">[6]materiales!$A$7:$A$1317</definedName>
    <definedName name="CONC">[6]otros!$A$6:$A$1235</definedName>
    <definedName name="conceptos">[8]Listado!$AG$2:$AG$4</definedName>
    <definedName name="Consultor">'[22]Datos básicos'!$B$2</definedName>
    <definedName name="Contratante">'[22]Datos básicos'!$B$1</definedName>
    <definedName name="contrato">#REF!</definedName>
    <definedName name="COPIA1">#REF!</definedName>
    <definedName name="COPIA2">#REF!</definedName>
    <definedName name="Corriente">[17]AMPACITY!$B$6:$I$28</definedName>
    <definedName name="cotas">#REF!</definedName>
    <definedName name="CRIT1">#REF!</definedName>
    <definedName name="_xlnm.Criteria">'[15]AC2-AG96'!#REF!</definedName>
    <definedName name="ct">[4]D_AWG!$P$25</definedName>
    <definedName name="cumplimiento">[23]Viabilidad!$H$2:$H$4</definedName>
    <definedName name="CUNET">{"via1",#N/A,TRUE,"general";"via2",#N/A,TRUE,"general";"via3",#N/A,TRUE,"general"}</definedName>
    <definedName name="cv">{"TAB1",#N/A,TRUE,"GENERAL";"TAB2",#N/A,TRUE,"GENERAL";"TAB3",#N/A,TRUE,"GENERAL";"TAB4",#N/A,TRUE,"GENERAL";"TAB5",#N/A,TRUE,"GENERAL"}</definedName>
    <definedName name="cvfvd">{"via1",#N/A,TRUE,"general";"via2",#N/A,TRUE,"general";"via3",#N/A,TRUE,"general"}</definedName>
    <definedName name="cvn">{"TAB1",#N/A,TRUE,"GENERAL";"TAB2",#N/A,TRUE,"GENERAL";"TAB3",#N/A,TRUE,"GENERAL";"TAB4",#N/A,TRUE,"GENERAL";"TAB5",#N/A,TRUE,"GENERAL"}</definedName>
    <definedName name="CVXC">{"via1",#N/A,TRUE,"general";"via2",#N/A,TRUE,"general";"via3",#N/A,TRUE,"general"}</definedName>
    <definedName name="d">{"TAB1",#N/A,TRUE,"GENERAL";"TAB2",#N/A,TRUE,"GENERAL";"TAB3",#N/A,TRUE,"GENERAL";"TAB4",#N/A,TRUE,"GENERAL";"TAB5",#N/A,TRUE,"GENERAL"}</definedName>
    <definedName name="d_PH">[4]D_AWG!$V$37</definedName>
    <definedName name="DA">'[24]MANO DE OBRA'!$B$7</definedName>
    <definedName name="dario">'[25]GPI 526'!#REF!</definedName>
    <definedName name="DASD">{"TAB1",#N/A,TRUE,"GENERAL";"TAB2",#N/A,TRUE,"GENERAL";"TAB3",#N/A,TRUE,"GENERAL";"TAB4",#N/A,TRUE,"GENERAL";"TAB5",#N/A,TRUE,"GENERAL"}</definedName>
    <definedName name="Datos">#REF!</definedName>
    <definedName name="datos1">'[26]Base de Diseño'!$A$1:$D$204</definedName>
    <definedName name="datos2">'[27]Base de Diseño'!$AF$2:$AK$245</definedName>
    <definedName name="DATOS211111">#REF!</definedName>
    <definedName name="datos3">#REF!</definedName>
    <definedName name="DATOS8555555555555555555555555555">#REF!</definedName>
    <definedName name="dbb">'[5]Gabinetes ctrol, prot. y med. '!#REF!</definedName>
    <definedName name="dbfdfbi">{"TAB1",#N/A,TRUE,"GENERAL";"TAB2",#N/A,TRUE,"GENERAL";"TAB3",#N/A,TRUE,"GENERAL";"TAB4",#N/A,TRUE,"GENERAL";"TAB5",#N/A,TRUE,"GENERAL"}</definedName>
    <definedName name="DCSDCTV">{"via1",#N/A,TRUE,"general";"via2",#N/A,TRUE,"general";"via3",#N/A,TRUE,"general"}</definedName>
    <definedName name="DD">[28]presupuesto!$B$15:$K$150</definedName>
    <definedName name="ddd">{"via1",#N/A,TRUE,"general";"via2",#N/A,TRUE,"general";"via3",#N/A,TRUE,"general"}</definedName>
    <definedName name="ddddt">{"via1",#N/A,TRUE,"general";"via2",#N/A,TRUE,"general";"via3",#N/A,TRUE,"general"}</definedName>
    <definedName name="ddewdw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DS" hidden="1">#REF!</definedName>
    <definedName name="decision">[23]Viabilidad!$I$2:$I$3</definedName>
    <definedName name="deded">{"TAB1",#N/A,TRUE,"GENERAL";"TAB2",#N/A,TRUE,"GENERAL";"TAB3",#N/A,TRUE,"GENERAL";"TAB4",#N/A,TRUE,"GENERAL";"TAB5",#N/A,TRUE,"GENERAL"}</definedName>
    <definedName name="defd">{"via1",#N/A,TRUE,"general";"via2",#N/A,TRUE,"general";"via3",#N/A,TRUE,"general"}</definedName>
    <definedName name="demanto">#REF!</definedName>
    <definedName name="den_1a">[4]D_AWG!$N$26</definedName>
    <definedName name="den_2da">[4]D_AWG!$N$27</definedName>
    <definedName name="den_aisl">[4]D_AWG!$O$35</definedName>
    <definedName name="den_ch">[4]D_AWG!$AA$47</definedName>
    <definedName name="den_cond">[4]D_AWG!$D$29</definedName>
    <definedName name="DEPARTAMENTO">#REF!</definedName>
    <definedName name="DEPENDENCAS">[29]DEPENDENCIAS!$B$2:$B$21</definedName>
    <definedName name="DER">[30]DIST!$C$7:$D$2942</definedName>
    <definedName name="DERF" localSheetId="2" hidden="1">{#N/A,#N/A,FALSE,"310.1";#N/A,#N/A,FALSE,"321.1";#N/A,#N/A,FALSE,"320.3";#N/A,#N/A,FALSE,"330.1"}</definedName>
    <definedName name="DERF" localSheetId="3" hidden="1">{#N/A,#N/A,FALSE,"310.1";#N/A,#N/A,FALSE,"321.1";#N/A,#N/A,FALSE,"320.3";#N/A,#N/A,FALSE,"330.1"}</definedName>
    <definedName name="DERF" localSheetId="4" hidden="1">{#N/A,#N/A,FALSE,"310.1";#N/A,#N/A,FALSE,"321.1";#N/A,#N/A,FALSE,"320.3";#N/A,#N/A,FALSE,"330.1"}</definedName>
    <definedName name="DERF" localSheetId="5" hidden="1">{#N/A,#N/A,FALSE,"310.1";#N/A,#N/A,FALSE,"321.1";#N/A,#N/A,FALSE,"320.3";#N/A,#N/A,FALSE,"330.1"}</definedName>
    <definedName name="DERF" localSheetId="6" hidden="1">{#N/A,#N/A,FALSE,"310.1";#N/A,#N/A,FALSE,"321.1";#N/A,#N/A,FALSE,"320.3";#N/A,#N/A,FALSE,"330.1"}</definedName>
    <definedName name="DERF" localSheetId="7" hidden="1">{#N/A,#N/A,FALSE,"310.1";#N/A,#N/A,FALSE,"321.1";#N/A,#N/A,FALSE,"320.3";#N/A,#N/A,FALSE,"330.1"}</definedName>
    <definedName name="DERF" localSheetId="8" hidden="1">{#N/A,#N/A,FALSE,"310.1";#N/A,#N/A,FALSE,"321.1";#N/A,#N/A,FALSE,"320.3";#N/A,#N/A,FALSE,"330.1"}</definedName>
    <definedName name="DERF" localSheetId="9" hidden="1">{#N/A,#N/A,FALSE,"310.1";#N/A,#N/A,FALSE,"321.1";#N/A,#N/A,FALSE,"320.3";#N/A,#N/A,FALSE,"330.1"}</definedName>
    <definedName name="DERF" localSheetId="10" hidden="1">{#N/A,#N/A,FALSE,"310.1";#N/A,#N/A,FALSE,"321.1";#N/A,#N/A,FALSE,"320.3";#N/A,#N/A,FALSE,"330.1"}</definedName>
    <definedName name="DERF" localSheetId="11" hidden="1">{#N/A,#N/A,FALSE,"310.1";#N/A,#N/A,FALSE,"321.1";#N/A,#N/A,FALSE,"320.3";#N/A,#N/A,FALSE,"330.1"}</definedName>
    <definedName name="DERF" hidden="1">{#N/A,#N/A,FALSE,"310.1";#N/A,#N/A,FALSE,"321.1";#N/A,#N/A,FALSE,"320.3";#N/A,#N/A,FALSE,"330.1"}</definedName>
    <definedName name="desc_rps">[31]des_rps!$A$1:$A$364</definedName>
    <definedName name="dfa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>#REF!</definedName>
    <definedName name="DFBNJ">{"via1",#N/A,TRUE,"general";"via2",#N/A,TRUE,"general";"via3",#N/A,TRUE,"general"}</definedName>
    <definedName name="dfds">{"TAB1",#N/A,TRUE,"GENERAL";"TAB2",#N/A,TRUE,"GENERAL";"TAB3",#N/A,TRUE,"GENERAL";"TAB4",#N/A,TRUE,"GENERAL";"TAB5",#N/A,TRUE,"GENERAL"}</definedName>
    <definedName name="dfdsfi">{"via1",#N/A,TRUE,"general";"via2",#N/A,TRUE,"general";"via3",#N/A,TRUE,"general"}</definedName>
    <definedName name="dffffe">{"TAB1",#N/A,TRUE,"GENERAL";"TAB2",#N/A,TRUE,"GENERAL";"TAB3",#N/A,TRUE,"GENERAL";"TAB4",#N/A,TRUE,"GENERAL";"TAB5",#N/A,TRUE,"GENERAL"}</definedName>
    <definedName name="DFG">{"via1",#N/A,TRUE,"general";"via2",#N/A,TRUE,"general";"via3",#N/A,TRUE,"general"}</definedName>
    <definedName name="DFGBHJ">{"via1",#N/A,TRUE,"general";"via2",#N/A,TRUE,"general";"via3",#N/A,TRUE,"general"}</definedName>
    <definedName name="DFGDFG">{"via1",#N/A,TRUE,"general";"via2",#N/A,TRUE,"general";"via3",#N/A,TRUE,"general"}</definedName>
    <definedName name="DFGDYYB">{"TAB1",#N/A,TRUE,"GENERAL";"TAB2",#N/A,TRUE,"GENERAL";"TAB3",#N/A,TRUE,"GENERAL";"TAB4",#N/A,TRUE,"GENERAL";"TAB5",#N/A,TRUE,"GENERAL"}</definedName>
    <definedName name="dfgf">{"via1",#N/A,TRUE,"general";"via2",#N/A,TRUE,"general";"via3",#N/A,TRUE,"general"}</definedName>
    <definedName name="DFGFBOP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>{"via1",#N/A,TRUE,"general";"via2",#N/A,TRUE,"general";"via3",#N/A,TRUE,"general"}</definedName>
    <definedName name="dfhgh">{"via1",#N/A,TRUE,"general";"via2",#N/A,TRUE,"general";"via3",#N/A,TRUE,"general"}</definedName>
    <definedName name="dfj">{"via1",#N/A,TRUE,"general";"via2",#N/A,TRUE,"general";"via3",#N/A,TRUE,"general"}</definedName>
    <definedName name="DFRFRF">{"via1",#N/A,TRUE,"general";"via2",#N/A,TRUE,"general";"via3",#N/A,TRUE,"general"}</definedName>
    <definedName name="DFVUI">{"via1",#N/A,TRUE,"general";"via2",#N/A,TRUE,"general";"via3",#N/A,TRUE,"general"}</definedName>
    <definedName name="dg">{"via1",#N/A,TRUE,"general";"via2",#N/A,TRUE,"general";"via3",#N/A,TRUE,"general"}</definedName>
    <definedName name="dgdgr">{"via1",#N/A,TRUE,"general";"via2",#N/A,TRUE,"general";"via3",#N/A,TRUE,"general"}</definedName>
    <definedName name="dgfd">{"TAB1",#N/A,TRUE,"GENERAL";"TAB2",#N/A,TRUE,"GENERAL";"TAB3",#N/A,TRUE,"GENERAL";"TAB4",#N/A,TRUE,"GENERAL";"TAB5",#N/A,TRUE,"GENERAL"}</definedName>
    <definedName name="DGFDFVSDF">{"via1",#N/A,TRUE,"general";"via2",#N/A,TRUE,"general";"via3",#N/A,TRUE,"general"}</definedName>
    <definedName name="dgfdg">{"via1",#N/A,TRUE,"general";"via2",#N/A,TRUE,"general";"via3",#N/A,TRUE,"general"}</definedName>
    <definedName name="DGFG">{"via1",#N/A,TRUE,"general";"via2",#N/A,TRUE,"general";"via3",#N/A,TRUE,"general"}</definedName>
    <definedName name="dgfsado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>{"via1",#N/A,TRUE,"general";"via2",#N/A,TRUE,"general";"via3",#N/A,TRUE,"general"}</definedName>
    <definedName name="DH">{"via1",#N/A,TRUE,"general";"via2",#N/A,TRUE,"general";"via3",#N/A,TRUE,"general"}</definedName>
    <definedName name="dhdth">{"TAB1",#N/A,TRUE,"GENERAL";"TAB2",#N/A,TRUE,"GENERAL";"TAB3",#N/A,TRUE,"GENERAL";"TAB4",#N/A,TRUE,"GENERAL";"TAB5",#N/A,TRUE,"GENERAL"}</definedName>
    <definedName name="dhgh">{"via1",#N/A,TRUE,"general";"via2",#N/A,TRUE,"general";"via3",#N/A,TRUE,"general"}</definedName>
    <definedName name="dhp">'[5]Gabinetes ctrol, prot. y med. '!#REF!</definedName>
    <definedName name="djdytj">{"TAB1",#N/A,TRUE,"GENERAL";"TAB2",#N/A,TRUE,"GENERAL";"TAB3",#N/A,TRUE,"GENERAL";"TAB4",#N/A,TRUE,"GENERAL";"TAB5",#N/A,TRUE,"GENERAL"}</definedName>
    <definedName name="dr">'[5]Gabinetes ctrol, prot. y med. '!#REF!</definedName>
    <definedName name="drr">'[5]Gabinetes ctrol, prot. y med. '!#REF!</definedName>
    <definedName name="dry">{"via1",#N/A,TRUE,"general";"via2",#N/A,TRUE,"general";"via3",#N/A,TRUE,"general"}</definedName>
    <definedName name="DSAD">{"via1",#N/A,TRUE,"general";"via2",#N/A,TRUE,"general";"via3",#N/A,TRUE,"general"}</definedName>
    <definedName name="dsadfp">{"TAB1",#N/A,TRUE,"GENERAL";"TAB2",#N/A,TRUE,"GENERAL";"TAB3",#N/A,TRUE,"GENERAL";"TAB4",#N/A,TRUE,"GENERAL";"TAB5",#N/A,TRUE,"GENERAL"}</definedName>
    <definedName name="DSD">{"via1",#N/A,TRUE,"general";"via2",#N/A,TRUE,"general";"via3",#N/A,TRUE,"general"}</definedName>
    <definedName name="dsdads4">{"TAB1",#N/A,TRUE,"GENERAL";"TAB2",#N/A,TRUE,"GENERAL";"TAB3",#N/A,TRUE,"GENERAL";"TAB4",#N/A,TRUE,"GENERAL";"TAB5",#N/A,TRUE,"GENERAL"}</definedName>
    <definedName name="DSF">{"via1",#N/A,TRUE,"general";"via2",#N/A,TRUE,"general";"via3",#N/A,TRUE,"general"}</definedName>
    <definedName name="DSFCVTY">{"TAB1",#N/A,TRUE,"GENERAL";"TAB2",#N/A,TRUE,"GENERAL";"TAB3",#N/A,TRUE,"GENERAL";"TAB4",#N/A,TRUE,"GENERAL";"TAB5",#N/A,TRUE,"GENERAL"}</definedName>
    <definedName name="dsfg">{"via1",#N/A,TRUE,"general";"via2",#N/A,TRUE,"general";"via3",#N/A,TRUE,"general"}</definedName>
    <definedName name="dsfhgfdh">{"TAB1",#N/A,TRUE,"GENERAL";"TAB2",#N/A,TRUE,"GENERAL";"TAB3",#N/A,TRUE,"GENERAL";"TAB4",#N/A,TRUE,"GENERAL";"TAB5",#N/A,TRUE,"GENERAL"}</definedName>
    <definedName name="dsfsdf">{"via1",#N/A,TRUE,"general";"via2",#N/A,TRUE,"general";"via3",#N/A,TRUE,"general"}</definedName>
    <definedName name="DSFSDFCXV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>{"via1",#N/A,TRUE,"general";"via2",#N/A,TRUE,"general";"via3",#N/A,TRUE,"general"}</definedName>
    <definedName name="dtrhj">{"via1",#N/A,TRUE,"general";"via2",#N/A,TRUE,"general";"via3",#N/A,TRUE,"general"}</definedName>
    <definedName name="dxfgg">{"via1",#N/A,TRUE,"general";"via2",#N/A,TRUE,"general";"via3",#N/A,TRUE,"general"}</definedName>
    <definedName name="E">[4]D_AWG!$P$35</definedName>
    <definedName name="e3e33">{"via1",#N/A,TRUE,"general";"via2",#N/A,TRUE,"general";"via3",#N/A,TRUE,"general"}</definedName>
    <definedName name="EDEDWSWQA">{"TAB1",#N/A,TRUE,"GENERAL";"TAB2",#N/A,TRUE,"GENERAL";"TAB3",#N/A,TRUE,"GENERAL";"TAB4",#N/A,TRUE,"GENERAL";"TAB5",#N/A,TRUE,"GENERAL"}</definedName>
    <definedName name="edgfhmn">{"via1",#N/A,TRUE,"general";"via2",#N/A,TRUE,"general";"via3",#N/A,TRUE,"general"}</definedName>
    <definedName name="EE">#REF!</definedName>
    <definedName name="eee">#REF!</definedName>
    <definedName name="eeedfr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>{"via1",#N/A,TRUE,"general";"via2",#N/A,TRUE,"general";"via3",#N/A,TRUE,"general"}</definedName>
    <definedName name="EFECTO">[10]IMPACTOS!$J$3:$J$4</definedName>
    <definedName name="efef">{"TAB1",#N/A,TRUE,"GENERAL";"TAB2",#N/A,TRUE,"GENERAL";"TAB3",#N/A,TRUE,"GENERAL";"TAB4",#N/A,TRUE,"GENERAL";"TAB5",#N/A,TRUE,"GENERAL"}</definedName>
    <definedName name="efer">{"via1",#N/A,TRUE,"general";"via2",#N/A,TRUE,"general";"via3",#N/A,TRUE,"general"}</definedName>
    <definedName name="eficiencia">'[32]Indicadores de Eficiencia'!$B$2</definedName>
    <definedName name="egeg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>#REF!</definedName>
    <definedName name="empleo">'[19]Indicadores de Empleo'!$B$2:$B$15</definedName>
    <definedName name="EMULSIONRL">#REF!</definedName>
    <definedName name="ent_financiadoras">'[8]Entidades Financiadoras'!$A$1:$A$1414</definedName>
    <definedName name="EQMENOR">#REF!</definedName>
    <definedName name="EQUI">[33]EQUIPO!$B$2:$B$36</definedName>
    <definedName name="equipo">[34]Equipo!$A$7:$A$65536</definedName>
    <definedName name="EQUIPO_1">[33]EQUIPO!$B$2:$D$36</definedName>
    <definedName name="eqw">{"via1",#N/A,TRUE,"general";"via2",#N/A,TRUE,"general";"via3",#N/A,TRUE,"general"}</definedName>
    <definedName name="erg">{"TAB1",#N/A,TRUE,"GENERAL";"TAB2",#N/A,TRUE,"GENERAL";"TAB3",#N/A,TRUE,"GENERAL";"TAB4",#N/A,TRUE,"GENERAL";"TAB5",#N/A,TRUE,"GENERAL"}</definedName>
    <definedName name="erger">{"via1",#N/A,TRUE,"general";"via2",#N/A,TRUE,"general";"via3",#N/A,TRUE,"general"}</definedName>
    <definedName name="ergerg">{"via1",#N/A,TRUE,"general";"via2",#N/A,TRUE,"general";"via3",#N/A,TRUE,"general"}</definedName>
    <definedName name="ergfegr">{"via1",#N/A,TRUE,"general";"via2",#N/A,TRUE,"general";"via3",#N/A,TRUE,"general"}</definedName>
    <definedName name="ergge">{"TAB1",#N/A,TRUE,"GENERAL";"TAB2",#N/A,TRUE,"GENERAL";"TAB3",#N/A,TRUE,"GENERAL";"TAB4",#N/A,TRUE,"GENERAL";"TAB5",#N/A,TRUE,"GENERAL"}</definedName>
    <definedName name="erggewg">{"via1",#N/A,TRUE,"general";"via2",#N/A,TRUE,"general";"via3",#N/A,TRUE,"general"}</definedName>
    <definedName name="ergreg">{"TAB1",#N/A,TRUE,"GENERAL";"TAB2",#N/A,TRUE,"GENERAL";"TAB3",#N/A,TRUE,"GENERAL";"TAB4",#N/A,TRUE,"GENERAL";"TAB5",#N/A,TRUE,"GENERAL"}</definedName>
    <definedName name="ergregerg">{"via1",#N/A,TRUE,"general";"via2",#N/A,TRUE,"general";"via3",#N/A,TRUE,"general"}</definedName>
    <definedName name="ergrg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>{"via1",#N/A,TRUE,"general";"via2",#N/A,TRUE,"general";"via3",#N/A,TRUE,"general"}</definedName>
    <definedName name="erheyh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>{"via1",#N/A,TRUE,"general";"via2",#N/A,TRUE,"general";"via3",#N/A,TRUE,"general"}</definedName>
    <definedName name="erte">{"via1",#N/A,TRUE,"general";"via2",#N/A,TRUE,"general";"via3",#N/A,TRUE,"general"}</definedName>
    <definedName name="erter">{"TAB1",#N/A,TRUE,"GENERAL";"TAB2",#N/A,TRUE,"GENERAL";"TAB3",#N/A,TRUE,"GENERAL";"TAB4",#N/A,TRUE,"GENERAL";"TAB5",#N/A,TRUE,"GENERAL"}</definedName>
    <definedName name="ertert">{"via1",#N/A,TRUE,"general";"via2",#N/A,TRUE,"general";"via3",#N/A,TRUE,"general"}</definedName>
    <definedName name="ertgyhik">{"TAB1",#N/A,TRUE,"GENERAL";"TAB2",#N/A,TRUE,"GENERAL";"TAB3",#N/A,TRUE,"GENERAL";"TAB4",#N/A,TRUE,"GENERAL";"TAB5",#N/A,TRUE,"GENERAL"}</definedName>
    <definedName name="ERTRE">#REF!</definedName>
    <definedName name="ertreb">{"via1",#N/A,TRUE,"general";"via2",#N/A,TRUE,"general";"via3",#N/A,TRUE,"general"}</definedName>
    <definedName name="ertret">{"TAB1",#N/A,TRUE,"GENERAL";"TAB2",#N/A,TRUE,"GENERAL";"TAB3",#N/A,TRUE,"GENERAL";"TAB4",#N/A,TRUE,"GENERAL";"TAB5",#N/A,TRUE,"GENERAL"}</definedName>
    <definedName name="erttret">{"via1",#N/A,TRUE,"general";"via2",#N/A,TRUE,"general";"via3",#N/A,TRUE,"general"}</definedName>
    <definedName name="ertuiy">{"via1",#N/A,TRUE,"general";"via2",#N/A,TRUE,"general";"via3",#N/A,TRUE,"general"}</definedName>
    <definedName name="ertwert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>{"via1",#N/A,TRUE,"general";"via2",#N/A,TRUE,"general";"via3",#N/A,TRUE,"general"}</definedName>
    <definedName name="erware">{"via1",#N/A,TRUE,"general";"via2",#N/A,TRUE,"general";"via3",#N/A,TRUE,"general"}</definedName>
    <definedName name="ERWER">{"via1",#N/A,TRUE,"general";"via2",#N/A,TRUE,"general";"via3",#N/A,TRUE,"general"}</definedName>
    <definedName name="erwertd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>{"via1",#N/A,TRUE,"general";"via2",#N/A,TRUE,"general";"via3",#N/A,TRUE,"general"}</definedName>
    <definedName name="ery">{"via1",#N/A,TRUE,"general";"via2",#N/A,TRUE,"general";"via3",#N/A,TRUE,"general"}</definedName>
    <definedName name="eryhd">{"via1",#N/A,TRUE,"general";"via2",#N/A,TRUE,"general";"via3",#N/A,TRUE,"general"}</definedName>
    <definedName name="eryhdf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>{"via1",#N/A,TRUE,"general";"via2",#N/A,TRUE,"general";"via3",#N/A,TRUE,"general"}</definedName>
    <definedName name="eryty">{"via1",#N/A,TRUE,"general";"via2",#N/A,TRUE,"general";"via3",#N/A,TRUE,"general"}</definedName>
    <definedName name="eryy">{"via1",#N/A,TRUE,"general";"via2",#N/A,TRUE,"general";"via3",#N/A,TRUE,"general"}</definedName>
    <definedName name="Esp_PC">[4]D_AWG!$S$36</definedName>
    <definedName name="estado">[23]Inicio!$V$3:$V$4</definedName>
    <definedName name="Estado1">'[35]EV-28'!$I$1:$I$2</definedName>
    <definedName name="ESTRUC">[6]otros!$A$6:$A$1235</definedName>
    <definedName name="etapas_proyecto">'[35]EV-28'!$J$1:$J$3</definedName>
    <definedName name="etertgg">{"via1",#N/A,TRUE,"general";"via2",#N/A,TRUE,"general";"via3",#N/A,TRUE,"general"}</definedName>
    <definedName name="etewt">{"TAB1",#N/A,TRUE,"GENERAL";"TAB2",#N/A,TRUE,"GENERAL";"TAB3",#N/A,TRUE,"GENERAL";"TAB4",#N/A,TRUE,"GENERAL";"TAB5",#N/A,TRUE,"GENERAL"}</definedName>
    <definedName name="etu">{"via1",#N/A,TRUE,"general";"via2",#N/A,TRUE,"general";"via3",#N/A,TRUE,"general"}</definedName>
    <definedName name="etueh">{"via1",#N/A,TRUE,"general";"via2",#N/A,TRUE,"general";"via3",#N/A,TRUE,"general"}</definedName>
    <definedName name="etyty">{"via1",#N/A,TRUE,"general";"via2",#N/A,TRUE,"general";"via3",#N/A,TRUE,"general"}</definedName>
    <definedName name="etyu">{"TAB1",#N/A,TRUE,"GENERAL";"TAB2",#N/A,TRUE,"GENERAL";"TAB3",#N/A,TRUE,"GENERAL";"TAB4",#N/A,TRUE,"GENERAL";"TAB5",#N/A,TRUE,"GENERAL"}</definedName>
    <definedName name="eu">{"via1",#N/A,TRUE,"general";"via2",#N/A,TRUE,"general";"via3",#N/A,TRUE,"general"}</definedName>
    <definedName name="eut">{"via1",#N/A,TRUE,"general";"via2",#N/A,TRUE,"general";"via3",#N/A,TRUE,"general"}</definedName>
    <definedName name="euyt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3">#REF!</definedName>
    <definedName name="Excel_BuiltIn_Print_Area_3_X">#REF!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">[25]SKJ452!#REF!</definedName>
    <definedName name="Excel_BuiltIn_Print_Titles_11">[25]ITA878!#REF!</definedName>
    <definedName name="Excel_BuiltIn_Print_Titles_12">'[25]AEA-944'!#REF!</definedName>
    <definedName name="Excel_BuiltIn_Print_Titles_13">'[25]DUB-823'!#REF!</definedName>
    <definedName name="Excel_BuiltIn_Print_Titles_14">'[25]GPI 526'!#REF!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[25]XXJ617!#REF!</definedName>
    <definedName name="Excel_BuiltIn_Print_Titles_20">#REF!</definedName>
    <definedName name="Excel_BuiltIn_Print_Titles_21">[25]SNG_855!#REF!</definedName>
    <definedName name="Excel_BuiltIn_Print_Titles_23">#REF!</definedName>
    <definedName name="Excel_BuiltIn_Print_Titles_3">'[36]COSTOS OFICINA'!#REF!</definedName>
    <definedName name="Excel_BuiltIn_Print_Titles_4">'[36]COSTOS CAMPAMENTO'!#REF!</definedName>
    <definedName name="Excel_BuiltIn_Print_Titles_5">'[25]VEA 374'!#REF!</definedName>
    <definedName name="Excel_BuiltIn_Print_Titles_5_XX">'[25]VEA 374'!#REF!</definedName>
    <definedName name="Excel_BuiltIn_Print_Titles_6">#REF!</definedName>
    <definedName name="Excel_BuiltIn_Print_Titles_7">[25]HFB024!#REF!</definedName>
    <definedName name="Excel_BuiltIn_Print_Titles_8">#REF!</definedName>
    <definedName name="Excel_BuiltIn_Print_Titles_9">[25]PAJ825!#REF!</definedName>
    <definedName name="EXTENCIÓN">[10]IMPACTOS!$B$3:$B$7</definedName>
    <definedName name="Extracción_IM">#REF!</definedName>
    <definedName name="FAC" hidden="1">#REF!</definedName>
    <definedName name="FACT">#REF!</definedName>
    <definedName name="FACTORPRESTACIONAL">#REF!</definedName>
    <definedName name="fda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>{"via1",#N/A,TRUE,"general";"via2",#N/A,TRUE,"general";"via3",#N/A,TRUE,"general"}</definedName>
    <definedName name="FDGD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>#REF!</definedName>
    <definedName name="fdsf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>{"via1",#N/A,TRUE,"general";"via2",#N/A,TRUE,"general";"via3",#N/A,TRUE,"general"}</definedName>
    <definedName name="fdsgfds">{"via1",#N/A,TRUE,"general";"via2",#N/A,TRUE,"general";"via3",#N/A,TRUE,"general"}</definedName>
    <definedName name="fdsgsdfu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>[22]Datos!$B$5</definedName>
    <definedName name="ferfer">{"via1",#N/A,TRUE,"general";"via2",#N/A,TRUE,"general";"via3",#N/A,TRUE,"general"}</definedName>
    <definedName name="Festivos">'[37]días habiles 2015'!$D$2:$D$21</definedName>
    <definedName name="FEW">#REF!</definedName>
    <definedName name="fff">{"via1",#N/A,TRUE,"general";"via2",#N/A,TRUE,"general";"via3",#N/A,TRUE,"general"}</definedName>
    <definedName name="ffffd">{"via1",#N/A,TRUE,"general";"via2",#N/A,TRUE,"general";"via3",#N/A,TRUE,"general"}</definedName>
    <definedName name="fffffft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>{"via1",#N/A,TRUE,"general";"via2",#N/A,TRUE,"general";"via3",#N/A,TRUE,"general"}</definedName>
    <definedName name="ffffy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>#REF!</definedName>
    <definedName name="fgdfg">{"TAB1",#N/A,TRUE,"GENERAL";"TAB2",#N/A,TRUE,"GENERAL";"TAB3",#N/A,TRUE,"GENERAL";"TAB4",#N/A,TRUE,"GENERAL";"TAB5",#N/A,TRUE,"GENERAL"}</definedName>
    <definedName name="fgdfsgr">{"via1",#N/A,TRUE,"general";"via2",#N/A,TRUE,"general";"via3",#N/A,TRUE,"general"}</definedName>
    <definedName name="fgdsfg">{"TAB1",#N/A,TRUE,"GENERAL";"TAB2",#N/A,TRUE,"GENERAL";"TAB3",#N/A,TRUE,"GENERAL";"TAB4",#N/A,TRUE,"GENERAL";"TAB5",#N/A,TRUE,"GENERAL"}</definedName>
    <definedName name="FGFDH">{"via1",#N/A,TRUE,"general";"via2",#N/A,TRUE,"general";"via3",#N/A,TRUE,"general"}</definedName>
    <definedName name="FGGFRGRG">#REF!</definedName>
    <definedName name="fgghhj">{"via1",#N/A,TRUE,"general";"via2",#N/A,TRUE,"general";"via3",#N/A,TRUE,"general"}</definedName>
    <definedName name="FGHFBC">{"via1",#N/A,TRUE,"general";"via2",#N/A,TRUE,"general";"via3",#N/A,TRUE,"general"}</definedName>
    <definedName name="fghfg">{"TAB1",#N/A,TRUE,"GENERAL";"TAB2",#N/A,TRUE,"GENERAL";"TAB3",#N/A,TRUE,"GENERAL";"TAB4",#N/A,TRUE,"GENERAL";"TAB5",#N/A,TRUE,"GENERAL"}</definedName>
    <definedName name="fghfgh">{"via1",#N/A,TRUE,"general";"via2",#N/A,TRUE,"general";"via3",#N/A,TRUE,"general"}</definedName>
    <definedName name="FGHFW">{"via1",#N/A,TRUE,"general";"via2",#N/A,TRUE,"general";"via3",#N/A,TRUE,"general"}</definedName>
    <definedName name="fghhh">{"TAB1",#N/A,TRUE,"GENERAL";"TAB2",#N/A,TRUE,"GENERAL";"TAB3",#N/A,TRUE,"GENERAL";"TAB4",#N/A,TRUE,"GENERAL";"TAB5",#N/A,TRUE,"GENERAL"}</definedName>
    <definedName name="fghsfgh">{"via1",#N/A,TRUE,"general";"via2",#N/A,TRUE,"general";"via3",#N/A,TRUE,"general"}</definedName>
    <definedName name="fght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>{"via1",#N/A,TRUE,"general";"via2",#N/A,TRUE,"general";"via3",#N/A,TRUE,"general"}</definedName>
    <definedName name="fhg" localSheetId="2" hidden="1">{#N/A,#N/A,FALSE,"310.1";#N/A,#N/A,FALSE,"321.1";#N/A,#N/A,FALSE,"320.3";#N/A,#N/A,FALSE,"330.1"}</definedName>
    <definedName name="fhg" localSheetId="3" hidden="1">{#N/A,#N/A,FALSE,"310.1";#N/A,#N/A,FALSE,"321.1";#N/A,#N/A,FALSE,"320.3";#N/A,#N/A,FALSE,"330.1"}</definedName>
    <definedName name="fhg" localSheetId="4" hidden="1">{#N/A,#N/A,FALSE,"310.1";#N/A,#N/A,FALSE,"321.1";#N/A,#N/A,FALSE,"320.3";#N/A,#N/A,FALSE,"330.1"}</definedName>
    <definedName name="fhg" localSheetId="5" hidden="1">{#N/A,#N/A,FALSE,"310.1";#N/A,#N/A,FALSE,"321.1";#N/A,#N/A,FALSE,"320.3";#N/A,#N/A,FALSE,"330.1"}</definedName>
    <definedName name="fhg" localSheetId="6" hidden="1">{#N/A,#N/A,FALSE,"310.1";#N/A,#N/A,FALSE,"321.1";#N/A,#N/A,FALSE,"320.3";#N/A,#N/A,FALSE,"330.1"}</definedName>
    <definedName name="fhg" localSheetId="7" hidden="1">{#N/A,#N/A,FALSE,"310.1";#N/A,#N/A,FALSE,"321.1";#N/A,#N/A,FALSE,"320.3";#N/A,#N/A,FALSE,"330.1"}</definedName>
    <definedName name="fhg" localSheetId="8" hidden="1">{#N/A,#N/A,FALSE,"310.1";#N/A,#N/A,FALSE,"321.1";#N/A,#N/A,FALSE,"320.3";#N/A,#N/A,FALSE,"330.1"}</definedName>
    <definedName name="fhg" localSheetId="9" hidden="1">{#N/A,#N/A,FALSE,"310.1";#N/A,#N/A,FALSE,"321.1";#N/A,#N/A,FALSE,"320.3";#N/A,#N/A,FALSE,"330.1"}</definedName>
    <definedName name="fhg" localSheetId="10" hidden="1">{#N/A,#N/A,FALSE,"310.1";#N/A,#N/A,FALSE,"321.1";#N/A,#N/A,FALSE,"320.3";#N/A,#N/A,FALSE,"330.1"}</definedName>
    <definedName name="fhg" localSheetId="11" hidden="1">{#N/A,#N/A,FALSE,"310.1";#N/A,#N/A,FALSE,"321.1";#N/A,#N/A,FALSE,"320.3";#N/A,#N/A,FALSE,"330.1"}</definedName>
    <definedName name="fhg" hidden="1">{#N/A,#N/A,FALSE,"310.1";#N/A,#N/A,FALSE,"321.1";#N/A,#N/A,FALSE,"320.3";#N/A,#N/A,FALSE,"330.1"}</definedName>
    <definedName name="fhgh">{"via1",#N/A,TRUE,"general";"via2",#N/A,TRUE,"general";"via3",#N/A,TRUE,"general"}</definedName>
    <definedName name="FHGTRDHGT">#REF!</definedName>
    <definedName name="fhpltyunh">{"via1",#N/A,TRUE,"general";"via2",#N/A,TRUE,"general";"via3",#N/A,TRUE,"general"}</definedName>
    <definedName name="FI">[24]CONTROL!$A$2</definedName>
    <definedName name="FILTRANTE">#REF!</definedName>
    <definedName name="filtro_impacto">[10]FILTRO!$A$2:$A$167</definedName>
    <definedName name="Fin_de_semana">'[37]días habiles 2015'!$M$1:$M$2</definedName>
    <definedName name="FINISHER">#REF!</definedName>
    <definedName name="FPrestacional">[38]PlanCero!$D$8+[38]PlanCero!$D$9</definedName>
    <definedName name="frbgsd">{"TAB1",#N/A,TRUE,"GENERAL";"TAB2",#N/A,TRUE,"GENERAL";"TAB3",#N/A,TRUE,"GENERAL";"TAB4",#N/A,TRUE,"GENERAL";"TAB5",#N/A,TRUE,"GENERAL"}</definedName>
    <definedName name="frefr">{"via1",#N/A,TRUE,"general";"via2",#N/A,TRUE,"general";"via3",#N/A,TRUE,"general"}</definedName>
    <definedName name="frfa">{"via1",#N/A,TRUE,"general";"via2",#N/A,TRUE,"general";"via3",#N/A,TRUE,"general"}</definedName>
    <definedName name="frfr">{"TAB1",#N/A,TRUE,"GENERAL";"TAB2",#N/A,TRUE,"GENERAL";"TAB3",#N/A,TRUE,"GENERAL";"TAB4",#N/A,TRUE,"GENERAL";"TAB5",#N/A,TRUE,"GENERAL"}</definedName>
    <definedName name="FSERFFSF">#REF!</definedName>
    <definedName name="fwff">{"via1",#N/A,TRUE,"general";"via2",#N/A,TRUE,"general";"via3",#N/A,TRUE,"general"}</definedName>
    <definedName name="fwwe">{"via1",#N/A,TRUE,"general";"via2",#N/A,TRUE,"general";"via3",#N/A,TRUE,"general"}</definedName>
    <definedName name="G">#REF!</definedName>
    <definedName name="GAdministrativos">#REF!</definedName>
    <definedName name="GAdministrativosAl">#REF!</definedName>
    <definedName name="GAGTHH">#REF!</definedName>
    <definedName name="gbbfghghj">{"TAB1",#N/A,TRUE,"GENERAL";"TAB2",#N/A,TRUE,"GENERAL";"TAB3",#N/A,TRUE,"GENERAL";"TAB4",#N/A,TRUE,"GENERAL";"TAB5",#N/A,TRUE,"GENERAL"}</definedName>
    <definedName name="GDJNDG">3+(ROW(OFFSET(#REF!,0,0,200,1))-1)*0.0301507538</definedName>
    <definedName name="gdt">{"TAB1",#N/A,TRUE,"GENERAL";"TAB2",#N/A,TRUE,"GENERAL";"TAB3",#N/A,TRUE,"GENERAL";"TAB4",#N/A,TRUE,"GENERAL";"TAB5",#N/A,TRUE,"GENERAL"}</definedName>
    <definedName name="geg">{"via1",#N/A,TRUE,"general";"via2",#N/A,TRUE,"general";"via3",#N/A,TRUE,"general"}</definedName>
    <definedName name="GEOTEXTIL">#REF!</definedName>
    <definedName name="gerg">{"TAB1",#N/A,TRUE,"GENERAL";"TAB2",#N/A,TRUE,"GENERAL";"TAB3",#N/A,TRUE,"GENERAL";"TAB4",#N/A,TRUE,"GENERAL";"TAB5",#N/A,TRUE,"GENERAL"}</definedName>
    <definedName name="gerg54">{"via1",#N/A,TRUE,"general";"via2",#N/A,TRUE,"general";"via3",#N/A,TRUE,"general"}</definedName>
    <definedName name="gergew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estion">'[19]Indicadores Gestión'!$B$2:$B$403</definedName>
    <definedName name="gfd">{"TAB1",#N/A,TRUE,"GENERAL";"TAB2",#N/A,TRUE,"GENERAL";"TAB3",#N/A,TRUE,"GENERAL";"TAB4",#N/A,TRUE,"GENERAL";"TAB5",#N/A,TRUE,"GENERAL"}</definedName>
    <definedName name="gfdg">{"via1",#N/A,TRUE,"general";"via2",#N/A,TRUE,"general";"via3",#N/A,TRUE,"general"}</definedName>
    <definedName name="gfgfgr">{"via1",#N/A,TRUE,"general";"via2",#N/A,TRUE,"general";"via3",#N/A,TRUE,"general"}</definedName>
    <definedName name="gfhf">{"via1",#N/A,TRUE,"general";"via2",#N/A,TRUE,"general";"via3",#N/A,TRUE,"general"}</definedName>
    <definedName name="gfhfdh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>#REF!</definedName>
    <definedName name="GFJHGJ">{"TAB1",#N/A,TRUE,"GENERAL";"TAB2",#N/A,TRUE,"GENERAL";"TAB3",#N/A,TRUE,"GENERAL";"TAB4",#N/A,TRUE,"GENERAL";"TAB5",#N/A,TRUE,"GENERAL"}</definedName>
    <definedName name="gfjjh">{"via1",#N/A,TRUE,"general";"via2",#N/A,TRUE,"general";"via3",#N/A,TRUE,"general"}</definedName>
    <definedName name="gfutyj6">{"via1",#N/A,TRUE,"general";"via2",#N/A,TRUE,"general";"via3",#N/A,TRUE,"general"}</definedName>
    <definedName name="gg">{"TAB1",#N/A,TRUE,"GENERAL";"TAB2",#N/A,TRUE,"GENERAL";"TAB3",#N/A,TRUE,"GENERAL";"TAB4",#N/A,TRUE,"GENERAL";"TAB5",#N/A,TRUE,"GENERAL"}</definedName>
    <definedName name="ggdr">{"via1",#N/A,TRUE,"general";"via2",#N/A,TRUE,"general";"via3",#N/A,TRUE,"general"}</definedName>
    <definedName name="ggerg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>{"via1",#N/A,TRUE,"general";"via2",#N/A,TRUE,"general";"via3",#N/A,TRUE,"general"}</definedName>
    <definedName name="ggggd">{"TAB1",#N/A,TRUE,"GENERAL";"TAB2",#N/A,TRUE,"GENERAL";"TAB3",#N/A,TRUE,"GENERAL";"TAB4",#N/A,TRUE,"GENERAL";"TAB5",#N/A,TRUE,"GENERAL"}</definedName>
    <definedName name="gggggt">{"via1",#N/A,TRUE,"general";"via2",#N/A,TRUE,"general";"via3",#N/A,TRUE,"general"}</definedName>
    <definedName name="gggghn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>{"via1",#N/A,TRUE,"general";"via2",#N/A,TRUE,"general";"via3",#N/A,TRUE,"general"}</definedName>
    <definedName name="ggtgt">{"via1",#N/A,TRUE,"general";"via2",#N/A,TRUE,"general";"via3",#N/A,TRUE,"general"}</definedName>
    <definedName name="ghdghuy">{"via1",#N/A,TRUE,"general";"via2",#N/A,TRUE,"general";"via3",#N/A,TRUE,"general"}</definedName>
    <definedName name="GHDP">{"via1",#N/A,TRUE,"general";"via2",#N/A,TRUE,"general";"via3",#N/A,TRUE,"general"}</definedName>
    <definedName name="ghfg">{"via1",#N/A,TRUE,"general";"via2",#N/A,TRUE,"general";"via3",#N/A,TRUE,"general"}</definedName>
    <definedName name="GHJGH">#REF!</definedName>
    <definedName name="GHJGHJ">#REF!</definedName>
    <definedName name="GHKJHK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>{"via1",#N/A,TRUE,"general";"via2",#N/A,TRUE,"general";"via3",#N/A,TRUE,"general"}</definedName>
    <definedName name="gmvsa">'[5]Gabinetes ctrol, prot. y med. '!#REF!</definedName>
    <definedName name="GOpmasInversionAc">#REF!</definedName>
    <definedName name="GOpmasInversionAl">#REF!</definedName>
    <definedName name="GPS">#REF!</definedName>
    <definedName name="GRAF1ANO">{"via1",#N/A,TRUE,"general";"via2",#N/A,TRUE,"general";"via3",#N/A,TRUE,"general"}</definedName>
    <definedName name="GRAF1AÑO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>{"via1",#N/A,TRUE,"general";"via2",#N/A,TRUE,"general";"via3",#N/A,TRUE,"general"}</definedName>
    <definedName name="GRGRG">#REF!</definedName>
    <definedName name="grtyerh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>{"via1",#N/A,TRUE,"general";"via2",#N/A,TRUE,"general";"via3",#N/A,TRUE,"general"}</definedName>
    <definedName name="gtgt">{"via1",#N/A,TRUE,"general";"via2",#N/A,TRUE,"general";"via3",#N/A,TRUE,"general"}</definedName>
    <definedName name="gtgtg">{"via1",#N/A,TRUE,"general";"via2",#N/A,TRUE,"general";"via3",#N/A,TRUE,"general"}</definedName>
    <definedName name="gtgtgff">{"via1",#N/A,TRUE,"general";"via2",#N/A,TRUE,"general";"via3",#N/A,TRUE,"general"}</definedName>
    <definedName name="gtgtgyh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UAINÍA">[39]PRESUPUESTO!#REF!</definedName>
    <definedName name="GUAVIARE">[39]PRESUPUESTO!#REF!</definedName>
    <definedName name="guias">[35]Guias_Sectoriales!$A$1:$A$12</definedName>
    <definedName name="GVFDSVDSFGFFD">#REF!</definedName>
    <definedName name="GVHJH" hidden="1">#REF!</definedName>
    <definedName name="h9h">{"via1",#N/A,TRUE,"general";"via2",#N/A,TRUE,"general";"via3",#N/A,TRUE,"general"}</definedName>
    <definedName name="hbfdhrw">{"TAB1",#N/A,TRUE,"GENERAL";"TAB2",#N/A,TRUE,"GENERAL";"TAB3",#N/A,TRUE,"GENERAL";"TAB4",#N/A,TRUE,"GENERAL";"TAB5",#N/A,TRUE,"GENERAL"}</definedName>
    <definedName name="hdfh">{"via1",#N/A,TRUE,"general";"via2",#N/A,TRUE,"general";"via3",#N/A,TRUE,"general"}</definedName>
    <definedName name="hdfh4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>{"via1",#N/A,TRUE,"general";"via2",#N/A,TRUE,"general";"via3",#N/A,TRUE,"general"}</definedName>
    <definedName name="hdhf">{"TAB1",#N/A,TRUE,"GENERAL";"TAB2",#N/A,TRUE,"GENERAL";"TAB3",#N/A,TRUE,"GENERAL";"TAB4",#N/A,TRUE,"GENERAL";"TAB5",#N/A,TRUE,"GENERAL"}</definedName>
    <definedName name="hfgh">{"via1",#N/A,TRUE,"general";"via2",#N/A,TRUE,"general";"via3",#N/A,TRUE,"general"}</definedName>
    <definedName name="hfh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>{"via1",#N/A,TRUE,"general";"via2",#N/A,TRUE,"general";"via3",#N/A,TRUE,"general"}</definedName>
    <definedName name="hg">{"via1",#N/A,TRUE,"general";"via2",#N/A,TRUE,"general";"via3",#N/A,TRUE,"general"}</definedName>
    <definedName name="HGFH">{"via1",#N/A,TRUE,"general";"via2",#N/A,TRUE,"general";"via3",#N/A,TRUE,"general"}</definedName>
    <definedName name="hgfhty">{"via1",#N/A,TRUE,"general";"via2",#N/A,TRUE,"general";"via3",#N/A,TRUE,"general"}</definedName>
    <definedName name="HGHFH7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>{"via1",#N/A,TRUE,"general";"via2",#N/A,TRUE,"general";"via3",#N/A,TRUE,"general"}</definedName>
    <definedName name="hgjfjw">{"via1",#N/A,TRUE,"general";"via2",#N/A,TRUE,"general";"via3",#N/A,TRUE,"general"}</definedName>
    <definedName name="HGJG">{"TAB1",#N/A,TRUE,"GENERAL";"TAB2",#N/A,TRUE,"GENERAL";"TAB3",#N/A,TRUE,"GENERAL";"TAB4",#N/A,TRUE,"GENERAL";"TAB5",#N/A,TRUE,"GENERAL"}</definedName>
    <definedName name="hh">'[3]46W9'!#REF!</definedName>
    <definedName name="HHGFHFGHF">#REF!</definedName>
    <definedName name="HHH">#REF!</definedName>
    <definedName name="hhhhhh">{"via1",#N/A,TRUE,"general";"via2",#N/A,TRUE,"general";"via3",#N/A,TRUE,"general"}</definedName>
    <definedName name="hhhhhho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>{"via1",#N/A,TRUE,"general";"via2",#N/A,TRUE,"general";"via3",#N/A,TRUE,"general"}</definedName>
    <definedName name="hhhyhyh">{"TAB1",#N/A,TRUE,"GENERAL";"TAB2",#N/A,TRUE,"GENERAL";"TAB3",#N/A,TRUE,"GENERAL";"TAB4",#N/A,TRUE,"GENERAL";"TAB5",#N/A,TRUE,"GENERAL"}</definedName>
    <definedName name="HHRT">#REF!</definedName>
    <definedName name="hhtrhreh">{"via1",#N/A,TRUE,"general";"via2",#N/A,TRUE,"general";"via3",#N/A,TRUE,"general"}</definedName>
    <definedName name="hjfg">{"via1",#N/A,TRUE,"general";"via2",#N/A,TRUE,"general";"via3",#N/A,TRUE,"general"}</definedName>
    <definedName name="hjgh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>{"via1",#N/A,TRUE,"general";"via2",#N/A,TRUE,"general";"via3",#N/A,TRUE,"general"}</definedName>
    <definedName name="hjkjk">{"via1",#N/A,TRUE,"general";"via2",#N/A,TRUE,"general";"via3",#N/A,TRUE,"general"}</definedName>
    <definedName name="hklñ" hidden="1">#REF!</definedName>
    <definedName name="hn">{"TAB1",#N/A,TRUE,"GENERAL";"TAB2",#N/A,TRUE,"GENERAL";"TAB3",#N/A,TRUE,"GENERAL";"TAB4",#N/A,TRUE,"GENERAL";"TAB5",#N/A,TRUE,"GENERAL"}</definedName>
    <definedName name="HOJA1">#REF!</definedName>
    <definedName name="hreer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>{"via1",#N/A,TRUE,"general";"via2",#N/A,TRUE,"general";"via3",#N/A,TRUE,"general"}</definedName>
    <definedName name="hthdrf">{"TAB1",#N/A,TRUE,"GENERAL";"TAB2",#N/A,TRUE,"GENERAL";"TAB3",#N/A,TRUE,"GENERAL";"TAB4",#N/A,TRUE,"GENERAL";"TAB5",#N/A,TRUE,"GENERAL"}</definedName>
    <definedName name="HTHTHTH">#REF!</definedName>
    <definedName name="HTML_CodePage" hidden="1">1252</definedName>
    <definedName name="HTML_Control" localSheetId="2" hidden="1">{"'Sheet1'!$A$1:$G$85"}</definedName>
    <definedName name="HTML_Control" localSheetId="3" hidden="1">{"'Sheet1'!$A$1:$G$85"}</definedName>
    <definedName name="HTML_Control" localSheetId="4" hidden="1">{"'Sheet1'!$A$1:$G$85"}</definedName>
    <definedName name="HTML_Control" localSheetId="5" hidden="1">{"'Sheet1'!$A$1:$G$85"}</definedName>
    <definedName name="HTML_Control" localSheetId="6" hidden="1">{"'Sheet1'!$A$1:$G$85"}</definedName>
    <definedName name="HTML_Control" localSheetId="7" hidden="1">{"'Sheet1'!$A$1:$G$85"}</definedName>
    <definedName name="HTML_Control" localSheetId="8" hidden="1">{"'Sheet1'!$A$1:$G$85"}</definedName>
    <definedName name="HTML_Control" localSheetId="9" hidden="1">{"'Sheet1'!$A$1:$G$85"}</definedName>
    <definedName name="HTML_Control" localSheetId="10" hidden="1">{"'Sheet1'!$A$1:$G$85"}</definedName>
    <definedName name="HTML_Control" localSheetId="11" hidden="1">{"'Sheet1'!$A$1:$G$85"}</definedName>
    <definedName name="HTML_Control" hidden="1">{"'Sheet1'!$A$1:$G$85"}</definedName>
    <definedName name="HTML_Control_1" localSheetId="2" hidden="1">{"'Sheet1'!$A$1:$G$85"}</definedName>
    <definedName name="HTML_Control_1" localSheetId="3" hidden="1">{"'Sheet1'!$A$1:$G$85"}</definedName>
    <definedName name="HTML_Control_1" localSheetId="4" hidden="1">{"'Sheet1'!$A$1:$G$85"}</definedName>
    <definedName name="HTML_Control_1" localSheetId="5" hidden="1">{"'Sheet1'!$A$1:$G$85"}</definedName>
    <definedName name="HTML_Control_1" localSheetId="6" hidden="1">{"'Sheet1'!$A$1:$G$85"}</definedName>
    <definedName name="HTML_Control_1" localSheetId="7" hidden="1">{"'Sheet1'!$A$1:$G$85"}</definedName>
    <definedName name="HTML_Control_1" localSheetId="8" hidden="1">{"'Sheet1'!$A$1:$G$85"}</definedName>
    <definedName name="HTML_Control_1" localSheetId="9" hidden="1">{"'Sheet1'!$A$1:$G$85"}</definedName>
    <definedName name="HTML_Control_1" localSheetId="10" hidden="1">{"'Sheet1'!$A$1:$G$85"}</definedName>
    <definedName name="HTML_Control_1" localSheetId="11" hidden="1">{"'Sheet1'!$A$1:$G$85"}</definedName>
    <definedName name="HTML_Control_1" hidden="1">{"'Sheet1'!$A$1:$G$85"}</definedName>
    <definedName name="HTML_Control_1_1" localSheetId="2" hidden="1">{"'Sheet1'!$A$1:$G$85"}</definedName>
    <definedName name="HTML_Control_1_1" localSheetId="3" hidden="1">{"'Sheet1'!$A$1:$G$85"}</definedName>
    <definedName name="HTML_Control_1_1" localSheetId="4" hidden="1">{"'Sheet1'!$A$1:$G$85"}</definedName>
    <definedName name="HTML_Control_1_1" localSheetId="5" hidden="1">{"'Sheet1'!$A$1:$G$85"}</definedName>
    <definedName name="HTML_Control_1_1" localSheetId="6" hidden="1">{"'Sheet1'!$A$1:$G$85"}</definedName>
    <definedName name="HTML_Control_1_1" localSheetId="7" hidden="1">{"'Sheet1'!$A$1:$G$85"}</definedName>
    <definedName name="HTML_Control_1_1" localSheetId="8" hidden="1">{"'Sheet1'!$A$1:$G$85"}</definedName>
    <definedName name="HTML_Control_1_1" localSheetId="9" hidden="1">{"'Sheet1'!$A$1:$G$85"}</definedName>
    <definedName name="HTML_Control_1_1" localSheetId="10" hidden="1">{"'Sheet1'!$A$1:$G$85"}</definedName>
    <definedName name="HTML_Control_1_1" localSheetId="11" hidden="1">{"'Sheet1'!$A$1:$G$85"}</definedName>
    <definedName name="HTML_Control_1_1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ryrt7">{"via1",#N/A,TRUE,"general";"via2",#N/A,TRUE,"general";"via3",#N/A,TRUE,"general"}</definedName>
    <definedName name="hyhjop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>{"via1",#N/A,TRUE,"general";"via2",#N/A,TRUE,"general";"via3",#N/A,TRUE,"general"}</definedName>
    <definedName name="I">#REF!</definedName>
    <definedName name="i8i">{"TAB1",#N/A,TRUE,"GENERAL";"TAB2",#N/A,TRUE,"GENERAL";"TAB3",#N/A,TRUE,"GENERAL";"TAB4",#N/A,TRUE,"GENERAL";"TAB5",#N/A,TRUE,"GENERAL"}</definedName>
    <definedName name="IANC">#REF!</definedName>
    <definedName name="ICCP">#REF!</definedName>
    <definedName name="ii">{"TAB1",#N/A,TRUE,"GENERAL";"TAB2",#N/A,TRUE,"GENERAL";"TAB3",#N/A,TRUE,"GENERAL";"TAB4",#N/A,TRUE,"GENERAL";"TAB5",#N/A,TRUE,"GENERAL"}</definedName>
    <definedName name="iii">{"via1",#N/A,TRUE,"general";"via2",#N/A,TRUE,"general";"via3",#N/A,TRUE,"general"}</definedName>
    <definedName name="iiii">{"via1",#N/A,TRUE,"general";"via2",#N/A,TRUE,"general";"via3",#N/A,TRUE,"general"}</definedName>
    <definedName name="iiiiiiik">{"via1",#N/A,TRUE,"general";"via2",#N/A,TRUE,"general";"via3",#N/A,TRUE,"general"}</definedName>
    <definedName name="iiiiuh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acto">'[19]Indicadores de Impacto'!$B$2:$B$1479</definedName>
    <definedName name="impresion">#REF!</definedName>
    <definedName name="indicador">'[19]PR-04'!$T$1:$T$2</definedName>
    <definedName name="inf">#REF!</definedName>
    <definedName name="Inicio">[13]BASES!$E$26</definedName>
    <definedName name="INSUMOS">#REF!</definedName>
    <definedName name="intensidad">[8]Listado!$AE$2:$AE$4</definedName>
    <definedName name="INTFIN">#REF!</definedName>
    <definedName name="INV_11">'[40]PR 1'!$A$2:$N$655</definedName>
    <definedName name="Io">#REF!</definedName>
    <definedName name="IPC">#REF!</definedName>
    <definedName name="IRRIGADOR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UI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>{"via1",#N/A,TRUE,"general";"via2",#N/A,TRUE,"general";"via3",#N/A,TRUE,"general"}</definedName>
    <definedName name="IUOP">#REF!</definedName>
    <definedName name="iuouio">{"via1",#N/A,TRUE,"general";"via2",#N/A,TRUE,"general";"via3",#N/A,TRUE,"general"}</definedName>
    <definedName name="iuyi9">{"TAB1",#N/A,TRUE,"GENERAL";"TAB2",#N/A,TRUE,"GENERAL";"TAB3",#N/A,TRUE,"GENERAL";"TAB4",#N/A,TRUE,"GENERAL";"TAB5",#N/A,TRUE,"GENERAL"}</definedName>
    <definedName name="IVA">#REF!</definedName>
    <definedName name="IvaSUtl">[41]PRESUPUESTO!#REF!</definedName>
    <definedName name="iyuiuyi">{"via1",#N/A,TRUE,"general";"via2",#N/A,TRUE,"general";"via3",#N/A,TRUE,"general"}</definedName>
    <definedName name="IZQ">[30]DIST!$G$7:$H$2413</definedName>
    <definedName name="J">#REF!</definedName>
    <definedName name="JB">#REF!</definedName>
    <definedName name="jd">{"via1",#N/A,TRUE,"general";"via2",#N/A,TRUE,"general";"via3",#N/A,TRUE,"general"}</definedName>
    <definedName name="jdh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>{"via1",#N/A,TRUE,"general";"via2",#N/A,TRUE,"general";"via3",#N/A,TRUE,"general"}</definedName>
    <definedName name="JGHD">#REF!</definedName>
    <definedName name="jghj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>{"via1",#N/A,TRUE,"general";"via2",#N/A,TRUE,"general";"via3",#N/A,TRUE,"general"}</definedName>
    <definedName name="JHK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>{"via1",#N/A,TRUE,"general";"via2",#N/A,TRUE,"general";"via3",#N/A,TRUE,"general"}</definedName>
    <definedName name="jjfq">{"via1",#N/A,TRUE,"general";"via2",#N/A,TRUE,"general";"via3",#N/A,TRUE,"general"}</definedName>
    <definedName name="jjjhjddfg">{"via1",#N/A,TRUE,"general";"via2",#N/A,TRUE,"general";"via3",#N/A,TRUE,"general"}</definedName>
    <definedName name="jjjjju">{"via1",#N/A,TRUE,"general";"via2",#N/A,TRUE,"general";"via3",#N/A,TRUE,"general"}</definedName>
    <definedName name="jjujujty">{"TAB1",#N/A,TRUE,"GENERAL";"TAB2",#N/A,TRUE,"GENERAL";"TAB3",#N/A,TRUE,"GENERAL";"TAB4",#N/A,TRUE,"GENERAL";"TAB5",#N/A,TRUE,"GENERAL"}</definedName>
    <definedName name="jjyjy">{"via1",#N/A,TRUE,"general";"via2",#N/A,TRUE,"general";"via3",#N/A,TRUE,"general"}</definedName>
    <definedName name="jkk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M">'[24]MANO DE OBRA'!$B$3</definedName>
    <definedName name="JRTJE">#REF!</definedName>
    <definedName name="JRYJ">{"via1",#N/A,TRUE,"general";"via2",#N/A,TRUE,"general";"via3",#N/A,TRUE,"general"}</definedName>
    <definedName name="jtyj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[6]otros!$A$6:$A$1235</definedName>
    <definedName name="juj">{"via1",#N/A,TRUE,"general";"via2",#N/A,TRUE,"general";"via3",#N/A,TRUE,"general"}</definedName>
    <definedName name="jujcx">{"via1",#N/A,TRUE,"general";"via2",#N/A,TRUE,"general";"via3",#N/A,TRUE,"general"}</definedName>
    <definedName name="jujuj">{"via1",#N/A,TRUE,"general";"via2",#N/A,TRUE,"general";"via3",#N/A,TRUE,"general"}</definedName>
    <definedName name="jujujuju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>{"via1",#N/A,TRUE,"general";"via2",#N/A,TRUE,"general";"via3",#N/A,TRUE,"general"}</definedName>
    <definedName name="JYJYT">3+(ROW(OFFSET(#REF!,0,0,200,1))-1)*0.0301507538</definedName>
    <definedName name="jyt">{"via1",#N/A,TRUE,"general";"via2",#N/A,TRUE,"general";"via3",#N/A,TRUE,"general"}</definedName>
    <definedName name="jytj">{"via1",#N/A,TRUE,"general";"via2",#N/A,TRUE,"general";"via3",#N/A,TRUE,"general"}</definedName>
    <definedName name="jyuju">{"via1",#N/A,TRUE,"general";"via2",#N/A,TRUE,"general";"via3",#N/A,TRUE,"general"}</definedName>
    <definedName name="jyujyuj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GHGH">#REF!</definedName>
    <definedName name="KHGGH">{"via1",#N/A,TRUE,"general";"via2",#N/A,TRUE,"general";"via3",#N/A,TRUE,"general"}</definedName>
    <definedName name="KHGH" hidden="1">#REF!</definedName>
    <definedName name="khjk7">{"TAB1",#N/A,TRUE,"GENERAL";"TAB2",#N/A,TRUE,"GENERAL";"TAB3",#N/A,TRUE,"GENERAL";"TAB4",#N/A,TRUE,"GENERAL";"TAB5",#N/A,TRUE,"GENERAL"}</definedName>
    <definedName name="kikik">{"via1",#N/A,TRUE,"general";"via2",#N/A,TRUE,"general";"via3",#N/A,TRUE,"general"}</definedName>
    <definedName name="kjhkd">{"via1",#N/A,TRUE,"general";"via2",#N/A,TRUE,"general";"via3",#N/A,TRUE,"general"}</definedName>
    <definedName name="kjk">#REF!</definedName>
    <definedName name="kjtrkjr">{"via1",#N/A,TRUE,"general";"via2",#N/A,TRUE,"general";"via3",#N/A,TRUE,"general"}</definedName>
    <definedName name="kkkki">{"via1",#N/A,TRUE,"general";"via2",#N/A,TRUE,"general";"via3",#N/A,TRUE,"general"}</definedName>
    <definedName name="kkkkkki">{"TAB1",#N/A,TRUE,"GENERAL";"TAB2",#N/A,TRUE,"GENERAL";"TAB3",#N/A,TRUE,"GENERAL";"TAB4",#N/A,TRUE,"GENERAL";"TAB5",#N/A,TRUE,"GENERAL"}</definedName>
    <definedName name="KL">3+(ROW(OFFSET(#REF!,0,0,200,1))-1)*0.0301507538</definedName>
    <definedName name="krtrk">{"via1",#N/A,TRUE,"general";"via2",#N/A,TRUE,"general";"via3",#N/A,TRUE,"general"}</definedName>
    <definedName name="kyr">{"TAB1",#N/A,TRUE,"GENERAL";"TAB2",#N/A,TRUE,"GENERAL";"TAB3",#N/A,TRUE,"GENERAL";"TAB4",#N/A,TRUE,"GENERAL";"TAB5",#N/A,TRUE,"GENERAL"}</definedName>
    <definedName name="KYRFH">#REF!</definedName>
    <definedName name="l">[42]otros!$A$6:$A$1235</definedName>
    <definedName name="L.L.L.L">#REF!</definedName>
    <definedName name="LICITACION">#REF!</definedName>
    <definedName name="LIGUERO">#REF!</definedName>
    <definedName name="LIST1">OFFSET([43]Hoja1!$A$6,0,0,COUNTA([43]Hoja1!$B:$B),COUNTA([43]Hoja1!$6:$6)-1)</definedName>
    <definedName name="LIST2">OFFSET([43]Hoja1!$A$6,0,0,COUNTA([43]Hoja1!$A:$A))</definedName>
    <definedName name="listequi">[44]SUMINISTROS!$A$480:$A$647</definedName>
    <definedName name="listmat">[44]SUMINISTROS!$A$106:$A$466</definedName>
    <definedName name="liuoo">{"TAB1",#N/A,TRUE,"GENERAL";"TAB2",#N/A,TRUE,"GENERAL";"TAB3",#N/A,TRUE,"GENERAL";"TAB4",#N/A,TRUE,"GENERAL";"TAB5",#N/A,TRUE,"GENERAL"}</definedName>
    <definedName name="lkj">{"via1",#N/A,TRUE,"general";"via2",#N/A,TRUE,"general";"via3",#N/A,TRUE,"general"}</definedName>
    <definedName name="LKJLJK">{"TAB1",#N/A,TRUE,"GENERAL";"TAB2",#N/A,TRUE,"GENERAL";"TAB3",#N/A,TRUE,"GENERAL";"TAB4",#N/A,TRUE,"GENERAL";"TAB5",#N/A,TRUE,"GENERAL"}</definedName>
    <definedName name="LL">#REF!</definedName>
    <definedName name="LL´Ñ´" hidden="1">#REF!</definedName>
    <definedName name="LLANTAS">#REF!</definedName>
    <definedName name="lllllh">{"via1",#N/A,TRUE,"general";"via2",#N/A,TRUE,"general";"via3",#N/A,TRUE,"general"}</definedName>
    <definedName name="lllllllo">{"via1",#N/A,TRUE,"general";"via2",#N/A,TRUE,"general";"via3",#N/A,TRUE,"general"}</definedName>
    <definedName name="LÑ´L´" hidden="1">#REF!</definedName>
    <definedName name="LÑL´" hidden="1">#REF!</definedName>
    <definedName name="LOCA">[7]!absc</definedName>
    <definedName name="lolol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te">#REF!</definedName>
    <definedName name="lplpl">{"via1",#N/A,TRUE,"general";"via2",#N/A,TRUE,"general";"via3",#N/A,TRUE,"general"}</definedName>
    <definedName name="luis">[42]materiales!$A$7:$A$1317</definedName>
    <definedName name="mac">#REF!</definedName>
    <definedName name="mafdsf">{"via1",#N/A,TRUE,"general";"via2",#N/A,TRUE,"general";"via3",#N/A,TRUE,"general"}</definedName>
    <definedName name="mao">{"TAB1",#N/A,TRUE,"GENERAL";"TAB2",#N/A,TRUE,"GENERAL";"TAB3",#N/A,TRUE,"GENERAL";"TAB4",#N/A,TRUE,"GENERAL";"TAB5",#N/A,TRUE,"GENERAL"}</definedName>
    <definedName name="maow">{"via1",#N/A,TRUE,"general";"via2",#N/A,TRUE,"general";"via3",#N/A,TRUE,"general"}</definedName>
    <definedName name="Maquinaria">[45]Insum!$A$76:$E$99</definedName>
    <definedName name="MAR">[6]otros!$A$6:$A$1235</definedName>
    <definedName name="marcolegal">[8]Listado!$T$2:$T$12</definedName>
    <definedName name="MART">[6]Equipo!$A$7:$A$65536</definedName>
    <definedName name="masor">{"via1",#N/A,TRUE,"general";"via2",#N/A,TRUE,"general";"via3",#N/A,TRUE,"general"}</definedName>
    <definedName name="MAT">[46]!Tabla1[#Data]</definedName>
    <definedName name="MATE">[46]!Tabla1[[#All],[Descripción]:[5.16%]]</definedName>
    <definedName name="MATER">[33]MATERIAL!$B$3:$B$580</definedName>
    <definedName name="materiales">[47]Materiales!$A$2:$D$1190</definedName>
    <definedName name="mcb">'[5]Gabinetes ctrol, prot. y med. '!#REF!</definedName>
    <definedName name="mcbb">'[5]Gabinetes ctrol, prot. y med. '!#REF!</definedName>
    <definedName name="mdd">{"via1",#N/A,TRUE,"general";"via2",#N/A,TRUE,"general";"via3",#N/A,TRUE,"general"}</definedName>
    <definedName name="meg">{"TAB1",#N/A,TRUE,"GENERAL";"TAB2",#N/A,TRUE,"GENERAL";"TAB3",#N/A,TRUE,"GENERAL";"TAB4",#N/A,TRUE,"GENERAL";"TAB5",#N/A,TRUE,"GENERAL"}</definedName>
    <definedName name="met_dep">[8]Listado!$AA$2:$AA$4</definedName>
    <definedName name="mfgjrdt">{"TAB1",#N/A,TRUE,"GENERAL";"TAB2",#N/A,TRUE,"GENERAL";"TAB3",#N/A,TRUE,"GENERAL";"TAB4",#N/A,TRUE,"GENERAL";"TAB5",#N/A,TRUE,"GENERAL"}</definedName>
    <definedName name="mghm">{"via1",#N/A,TRUE,"general";"via2",#N/A,TRUE,"general";"via3",#N/A,TRUE,"general"}</definedName>
    <definedName name="ministerios">[9]Listado!$M$2:$M$15</definedName>
    <definedName name="mjmj">{"via1",#N/A,TRUE,"general";"via2",#N/A,TRUE,"general";"via3",#N/A,TRUE,"general"}</definedName>
    <definedName name="mjmjmn">{"via1",#N/A,TRUE,"general";"via2",#N/A,TRUE,"general";"via3",#N/A,TRUE,"general"}</definedName>
    <definedName name="mjnhgkio">{"via1",#N/A,TRUE,"general";"via2",#N/A,TRUE,"general";"via3",#N/A,TRUE,"general"}</definedName>
    <definedName name="mmjmjh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>{"via1",#N/A,TRUE,"general";"via2",#N/A,TRUE,"general";"via3",#N/A,TRUE,"general"}</definedName>
    <definedName name="mmmmmjyt">{"TAB1",#N/A,TRUE,"GENERAL";"TAB2",#N/A,TRUE,"GENERAL";"TAB3",#N/A,TRUE,"GENERAL";"TAB4",#N/A,TRUE,"GENERAL";"TAB5",#N/A,TRUE,"GENERAL"}</definedName>
    <definedName name="mmmmmmg">{"via1",#N/A,TRUE,"general";"via2",#N/A,TRUE,"general";"via3",#N/A,TRUE,"general"}</definedName>
    <definedName name="MN">{"via1",#N/A,TRUE,"general";"via2",#N/A,TRUE,"general";"via3",#N/A,TRUE,"general"}</definedName>
    <definedName name="Modf7">#REF!</definedName>
    <definedName name="MODIFICACION">#REF!</definedName>
    <definedName name="MPsc">#REF!</definedName>
    <definedName name="MunicipioPrestacion">#REF!</definedName>
    <definedName name="N">#REF!</definedName>
    <definedName name="N_metal">[4]D_AWG!$C$25</definedName>
    <definedName name="NATURALEZA">[10]IMPACTOS!$D$3:$D$4</definedName>
    <definedName name="nbvnv">{"via1",#N/A,TRUE,"general";"via2",#N/A,TRUE,"general";"via3",#N/A,TRUE,"general"}</definedName>
    <definedName name="NDHS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>{"via1",#N/A,TRUE,"general";"via2",#N/A,TRUE,"general";"via3",#N/A,TRUE,"general"}</definedName>
    <definedName name="nfgn">{"via1",#N/A,TRUE,"general";"via2",#N/A,TRUE,"general";"via3",#N/A,TRUE,"general"}</definedName>
    <definedName name="ngdn">{"TAB1",#N/A,TRUE,"GENERAL";"TAB2",#N/A,TRUE,"GENERAL";"TAB3",#N/A,TRUE,"GENERAL";"TAB4",#N/A,TRUE,"GENERAL";"TAB5",#N/A,TRUE,"GENERAL"}</definedName>
    <definedName name="ngfh">{"via1",#N/A,TRUE,"general";"via2",#N/A,TRUE,"general";"via3",#N/A,TRUE,"general"}</definedName>
    <definedName name="nhn">{"via1",#N/A,TRUE,"general";"via2",#N/A,TRUE,"general";"via3",#N/A,TRUE,"general"}</definedName>
    <definedName name="nhncfgn">{"TAB1",#N/A,TRUE,"GENERAL";"TAB2",#N/A,TRUE,"GENERAL";"TAB3",#N/A,TRUE,"GENERAL";"TAB4",#N/A,TRUE,"GENERAL";"TAB5",#N/A,TRUE,"GENERAL"}</definedName>
    <definedName name="nhndr">{"via1",#N/A,TRUE,"general";"via2",#N/A,TRUE,"general";"via3",#N/A,TRUE,"general"}</definedName>
    <definedName name="NMH">#REF!</definedName>
    <definedName name="nmmmm">{"via1",#N/A,TRUE,"general";"via2",#N/A,TRUE,"general";"via3",#N/A,TRUE,"general"}</definedName>
    <definedName name="NN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>{"via1",#N/A,TRUE,"general";"via2",#N/A,TRUE,"general";"via3",#N/A,TRUE,"general"}</definedName>
    <definedName name="nnnnn">{"via1",#N/A,TRUE,"general";"via2",#N/A,TRUE,"general";"via3",#N/A,TRUE,"general"}</definedName>
    <definedName name="nnnnnd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>{"via1",#N/A,TRUE,"general";"via2",#N/A,TRUE,"general";"via3",#N/A,TRUE,"general"}</definedName>
    <definedName name="Nombre">#REF!</definedName>
    <definedName name="NombrePrestador">#REF!</definedName>
    <definedName name="NORTE_DE_SANTANDER">#REF!</definedName>
    <definedName name="NoSuscriptores">#REF!</definedName>
    <definedName name="nuevo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1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xn">{"via1",#N/A,TRUE,"general";"via2",#N/A,TRUE,"general";"via3",#N/A,TRUE,"general"}</definedName>
    <definedName name="Ñ">#REF!</definedName>
    <definedName name="ÑÑ">#REF!</definedName>
    <definedName name="ñpñpñ">{"via1",#N/A,TRUE,"general";"via2",#N/A,TRUE,"general";"via3",#N/A,TRUE,"general"}</definedName>
    <definedName name="O´L" hidden="1">#REF!</definedName>
    <definedName name="o9o9">{"via1",#N/A,TRUE,"general";"via2",#N/A,TRUE,"general";"via3",#N/A,TRUE,"general"}</definedName>
    <definedName name="objetivospolítica">'[9]Objetivos de Política'!$B$2:$B$214</definedName>
    <definedName name="Objeto">'[22]Datos básicos'!$B$4</definedName>
    <definedName name="oiret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>{"via1",#N/A,TRUE,"general";"via2",#N/A,TRUE,"general";"via3",#N/A,TRUE,"general"}</definedName>
    <definedName name="ooo">{"via1",#N/A,TRUE,"general";"via2",#N/A,TRUE,"general";"via3",#N/A,TRUE,"general"}</definedName>
    <definedName name="ooooiii">{"TAB1",#N/A,TRUE,"GENERAL";"TAB2",#N/A,TRUE,"GENERAL";"TAB3",#N/A,TRUE,"GENERAL";"TAB4",#N/A,TRUE,"GENERAL";"TAB5",#N/A,TRUE,"GENERAL"}</definedName>
    <definedName name="oooos">{"via1",#N/A,TRUE,"general";"via2",#N/A,TRUE,"general";"via3",#N/A,TRUE,"general"}</definedName>
    <definedName name="OSCAR">#REF!</definedName>
    <definedName name="otros">[34]otros!$A$6:$A$1235</definedName>
    <definedName name="p">#REF!</definedName>
    <definedName name="p0p0">{"via1",#N/A,TRUE,"general";"via2",#N/A,TRUE,"general";"via3",#N/A,TRUE,"general"}</definedName>
    <definedName name="PALERO">#REF!</definedName>
    <definedName name="Pant_NC">[4]T_Cu_ASTM!$T$8:$AJ$33</definedName>
    <definedName name="PEDR">[6]materiales!$A$7:$A$1317</definedName>
    <definedName name="PEDRO">[6]otros!$A$6:$A$1235</definedName>
    <definedName name="PERIODICIDAD">[10]IMPACTOS!$K$3:$K$5</definedName>
    <definedName name="PERSISTENCIA">[10]IMPACTOS!$F$3:$F$6</definedName>
    <definedName name="PERSONAL" localSheetId="2" hidden="1">{#N/A,#N/A,FALSE,"310.1";#N/A,#N/A,FALSE,"321.1";#N/A,#N/A,FALSE,"320.3";#N/A,#N/A,FALSE,"330.1"}</definedName>
    <definedName name="PERSONAL" localSheetId="3" hidden="1">{#N/A,#N/A,FALSE,"310.1";#N/A,#N/A,FALSE,"321.1";#N/A,#N/A,FALSE,"320.3";#N/A,#N/A,FALSE,"330.1"}</definedName>
    <definedName name="PERSONAL" localSheetId="4" hidden="1">{#N/A,#N/A,FALSE,"310.1";#N/A,#N/A,FALSE,"321.1";#N/A,#N/A,FALSE,"320.3";#N/A,#N/A,FALSE,"330.1"}</definedName>
    <definedName name="PERSONAL" localSheetId="5" hidden="1">{#N/A,#N/A,FALSE,"310.1";#N/A,#N/A,FALSE,"321.1";#N/A,#N/A,FALSE,"320.3";#N/A,#N/A,FALSE,"330.1"}</definedName>
    <definedName name="PERSONAL" localSheetId="6" hidden="1">{#N/A,#N/A,FALSE,"310.1";#N/A,#N/A,FALSE,"321.1";#N/A,#N/A,FALSE,"320.3";#N/A,#N/A,FALSE,"330.1"}</definedName>
    <definedName name="PERSONAL" localSheetId="7" hidden="1">{#N/A,#N/A,FALSE,"310.1";#N/A,#N/A,FALSE,"321.1";#N/A,#N/A,FALSE,"320.3";#N/A,#N/A,FALSE,"330.1"}</definedName>
    <definedName name="PERSONAL" localSheetId="8" hidden="1">{#N/A,#N/A,FALSE,"310.1";#N/A,#N/A,FALSE,"321.1";#N/A,#N/A,FALSE,"320.3";#N/A,#N/A,FALSE,"330.1"}</definedName>
    <definedName name="PERSONAL" localSheetId="9" hidden="1">{#N/A,#N/A,FALSE,"310.1";#N/A,#N/A,FALSE,"321.1";#N/A,#N/A,FALSE,"320.3";#N/A,#N/A,FALSE,"330.1"}</definedName>
    <definedName name="PERSONAL" localSheetId="10" hidden="1">{#N/A,#N/A,FALSE,"310.1";#N/A,#N/A,FALSE,"321.1";#N/A,#N/A,FALSE,"320.3";#N/A,#N/A,FALSE,"330.1"}</definedName>
    <definedName name="PERSONAL" localSheetId="11" hidden="1">{#N/A,#N/A,FALSE,"310.1";#N/A,#N/A,FALSE,"321.1";#N/A,#N/A,FALSE,"320.3";#N/A,#N/A,FALSE,"330.1"}</definedName>
    <definedName name="PERSONAL" hidden="1">{#N/A,#N/A,FALSE,"310.1";#N/A,#N/A,FALSE,"321.1";#N/A,#N/A,FALSE,"320.3";#N/A,#N/A,FALSE,"330.1"}</definedName>
    <definedName name="PIEDRA">#REF!</definedName>
    <definedName name="PKHK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>[13]BASES!$E$27</definedName>
    <definedName name="PlazoAIU">#REF!</definedName>
    <definedName name="PLPLUNN">{"TAB1",#N/A,TRUE,"GENERAL";"TAB2",#N/A,TRUE,"GENERAL";"TAB3",#N/A,TRUE,"GENERAL";"TAB4",#N/A,TRUE,"GENERAL";"TAB5",#N/A,TRUE,"GENERAL"}</definedName>
    <definedName name="PO">[48]MACARENA!$I$33</definedName>
    <definedName name="poblado">[8]Listado!$G$2:$G$8</definedName>
    <definedName name="POIUP">{"via1",#N/A,TRUE,"general";"via2",#N/A,TRUE,"general";"via3",#N/A,TRUE,"general"}</definedName>
    <definedName name="popop">{"via1",#N/A,TRUE,"general";"via2",#N/A,TRUE,"general";"via3",#N/A,TRUE,"general"}</definedName>
    <definedName name="popp">{"via1",#N/A,TRUE,"general";"via2",#N/A,TRUE,"general";"via3",#N/A,TRUE,"general"}</definedName>
    <definedName name="popvds">{"TAB1",#N/A,TRUE,"GENERAL";"TAB2",#N/A,TRUE,"GENERAL";"TAB3",#N/A,TRUE,"GENERAL";"TAB4",#N/A,TRUE,"GENERAL";"TAB5",#N/A,TRUE,"GENERAL"}</definedName>
    <definedName name="PORCE">[14]BASES!$E$26</definedName>
    <definedName name="porcentaje">#REF!</definedName>
    <definedName name="pouig">{"via1",#N/A,TRUE,"general";"via2",#N/A,TRUE,"general";"via3",#N/A,TRUE,"general"}</definedName>
    <definedName name="ppppp9">{"via1",#N/A,TRUE,"general";"via2",#N/A,TRUE,"general";"via3",#N/A,TRUE,"general"}</definedName>
    <definedName name="pppppd">{"TAB1",#N/A,TRUE,"GENERAL";"TAB2",#N/A,TRUE,"GENERAL";"TAB3",#N/A,TRUE,"GENERAL";"TAB4",#N/A,TRUE,"GENERAL";"TAB5",#N/A,TRUE,"GENERAL"}</definedName>
    <definedName name="pqroj">{"via1",#N/A,TRUE,"general";"via2",#N/A,TRUE,"general";"via3",#N/A,TRUE,"general"}</definedName>
    <definedName name="PRE">#REF!</definedName>
    <definedName name="Prestaciones">[49]Datos!$B$14</definedName>
    <definedName name="presup">#REF!</definedName>
    <definedName name="PRIMER">{"via1",#N/A,TRUE,"general";"via2",#N/A,TRUE,"general";"via3",#N/A,TRUE,"general"}</definedName>
    <definedName name="PRIMET">{"TAB1",#N/A,TRUE,"GENERAL";"TAB2",#N/A,TRUE,"GENERAL";"TAB3",#N/A,TRUE,"GENERAL";"TAB4",#N/A,TRUE,"GENERAL";"TAB5",#N/A,TRUE,"GENERAL"}</definedName>
    <definedName name="Print_Area_MI">#REF!</definedName>
    <definedName name="Print_Titles_MI">#REF!</definedName>
    <definedName name="proceso">[35]procesos!$A$2:$A$73</definedName>
    <definedName name="producto">'[19]Indicadores de Producto'!$B$2:$B$745</definedName>
    <definedName name="PrOfic">[13]BASES!$B$31</definedName>
    <definedName name="programa">'[9]Programa Presupuestal'!$B$2:$B$26</definedName>
    <definedName name="proyecto">[8]Listado!$B$11:$B$17</definedName>
    <definedName name="prs" localSheetId="2" hidden="1">{#N/A,#N/A,FALSE,"310.1";#N/A,#N/A,FALSE,"321.1";#N/A,#N/A,FALSE,"320.3";#N/A,#N/A,FALSE,"330.1"}</definedName>
    <definedName name="prs" localSheetId="3" hidden="1">{#N/A,#N/A,FALSE,"310.1";#N/A,#N/A,FALSE,"321.1";#N/A,#N/A,FALSE,"320.3";#N/A,#N/A,FALSE,"330.1"}</definedName>
    <definedName name="prs" localSheetId="4" hidden="1">{#N/A,#N/A,FALSE,"310.1";#N/A,#N/A,FALSE,"321.1";#N/A,#N/A,FALSE,"320.3";#N/A,#N/A,FALSE,"330.1"}</definedName>
    <definedName name="prs" localSheetId="5" hidden="1">{#N/A,#N/A,FALSE,"310.1";#N/A,#N/A,FALSE,"321.1";#N/A,#N/A,FALSE,"320.3";#N/A,#N/A,FALSE,"330.1"}</definedName>
    <definedName name="prs" localSheetId="6" hidden="1">{#N/A,#N/A,FALSE,"310.1";#N/A,#N/A,FALSE,"321.1";#N/A,#N/A,FALSE,"320.3";#N/A,#N/A,FALSE,"330.1"}</definedName>
    <definedName name="prs" localSheetId="7" hidden="1">{#N/A,#N/A,FALSE,"310.1";#N/A,#N/A,FALSE,"321.1";#N/A,#N/A,FALSE,"320.3";#N/A,#N/A,FALSE,"330.1"}</definedName>
    <definedName name="prs" localSheetId="8" hidden="1">{#N/A,#N/A,FALSE,"310.1";#N/A,#N/A,FALSE,"321.1";#N/A,#N/A,FALSE,"320.3";#N/A,#N/A,FALSE,"330.1"}</definedName>
    <definedName name="prs" localSheetId="9" hidden="1">{#N/A,#N/A,FALSE,"310.1";#N/A,#N/A,FALSE,"321.1";#N/A,#N/A,FALSE,"320.3";#N/A,#N/A,FALSE,"330.1"}</definedName>
    <definedName name="prs" localSheetId="10" hidden="1">{#N/A,#N/A,FALSE,"310.1";#N/A,#N/A,FALSE,"321.1";#N/A,#N/A,FALSE,"320.3";#N/A,#N/A,FALSE,"330.1"}</definedName>
    <definedName name="prs" localSheetId="11" hidden="1">{#N/A,#N/A,FALSE,"310.1";#N/A,#N/A,FALSE,"321.1";#N/A,#N/A,FALSE,"320.3";#N/A,#N/A,FALSE,"330.1"}</definedName>
    <definedName name="prs" hidden="1">{#N/A,#N/A,FALSE,"310.1";#N/A,#N/A,FALSE,"321.1";#N/A,#N/A,FALSE,"320.3";#N/A,#N/A,FALSE,"330.1"}</definedName>
    <definedName name="PRUEBA">[50]!absc</definedName>
    <definedName name="prueba1">[50]!absc</definedName>
    <definedName name="PRUEBA2">#REF!</definedName>
    <definedName name="PSC">#REF!</definedName>
    <definedName name="PTA">#REF!</definedName>
    <definedName name="ptope">{"TAB1",#N/A,TRUE,"GENERAL";"TAB2",#N/A,TRUE,"GENERAL";"TAB3",#N/A,TRUE,"GENERAL";"TAB4",#N/A,TRUE,"GENERAL";"TAB5",#N/A,TRUE,"GENERAL"}</definedName>
    <definedName name="ptopes">{"via1",#N/A,TRUE,"general";"via2",#N/A,TRUE,"general";"via3",#N/A,TRUE,"general"}</definedName>
    <definedName name="q">{"via1",#N/A,TRUE,"general";"via2",#N/A,TRUE,"general";"via3",#N/A,TRUE,"general"}</definedName>
    <definedName name="q1q1q">{"via1",#N/A,TRUE,"general";"via2",#N/A,TRUE,"general";"via3",#N/A,TRUE,"general"}</definedName>
    <definedName name="qaedtguj">{"via1",#N/A,TRUE,"general";"via2",#N/A,TRUE,"general";"via3",#N/A,TRUE,"general"}</definedName>
    <definedName name="QUINDIO">#REF!</definedName>
    <definedName name="RECUPERABILIDAD">[10]IMPACTOS!$G$3:$G$7</definedName>
    <definedName name="regiones">[9]Listado!$B$2:$B$9</definedName>
    <definedName name="RELLENO">[6]Equipo!$A$7:$A$65536</definedName>
    <definedName name="REVERSIBILIDAD">[10]IMPACTOS!$C$3:$C$6</definedName>
    <definedName name="rfref">#REF!</definedName>
    <definedName name="RISARALDA">#REF!</definedName>
    <definedName name="S">#REF!</definedName>
    <definedName name="sdf">#REF!</definedName>
    <definedName name="SE">#REF!</definedName>
    <definedName name="selalternativas">[8]Listado!$S$2:$S$3</definedName>
    <definedName name="SEN">#REF!</definedName>
    <definedName name="SiglaPrestador">#REF!</definedName>
    <definedName name="SMMLV">#REF!</definedName>
    <definedName name="subprograma">[9]Subprograma!$B$2:$B$87</definedName>
    <definedName name="TD">'[24]MANO DE OBRA'!$B$4</definedName>
    <definedName name="titulo">#REF!</definedName>
    <definedName name="titulo1">#REF!</definedName>
    <definedName name="TOLIMA">#REF!</definedName>
    <definedName name="TRANSPORI" localSheetId="2" hidden="1">{#N/A,#N/A,TRUE,"INGENIERIA";#N/A,#N/A,TRUE,"COMPRAS";#N/A,#N/A,TRUE,"DIRECCION";#N/A,#N/A,TRUE,"RESUMEN"}</definedName>
    <definedName name="TRANSPORI" localSheetId="3" hidden="1">{#N/A,#N/A,TRUE,"INGENIERIA";#N/A,#N/A,TRUE,"COMPRAS";#N/A,#N/A,TRUE,"DIRECCION";#N/A,#N/A,TRUE,"RESUMEN"}</definedName>
    <definedName name="TRANSPORI" localSheetId="4" hidden="1">{#N/A,#N/A,TRUE,"INGENIERIA";#N/A,#N/A,TRUE,"COMPRAS";#N/A,#N/A,TRUE,"DIRECCION";#N/A,#N/A,TRUE,"RESUMEN"}</definedName>
    <definedName name="TRANSPORI" localSheetId="5" hidden="1">{#N/A,#N/A,TRUE,"INGENIERIA";#N/A,#N/A,TRUE,"COMPRAS";#N/A,#N/A,TRUE,"DIRECCION";#N/A,#N/A,TRUE,"RESUMEN"}</definedName>
    <definedName name="TRANSPORI" localSheetId="6" hidden="1">{#N/A,#N/A,TRUE,"INGENIERIA";#N/A,#N/A,TRUE,"COMPRAS";#N/A,#N/A,TRUE,"DIRECCION";#N/A,#N/A,TRUE,"RESUMEN"}</definedName>
    <definedName name="TRANSPORI" localSheetId="7" hidden="1">{#N/A,#N/A,TRUE,"INGENIERIA";#N/A,#N/A,TRUE,"COMPRAS";#N/A,#N/A,TRUE,"DIRECCION";#N/A,#N/A,TRUE,"RESUMEN"}</definedName>
    <definedName name="TRANSPORI" localSheetId="8" hidden="1">{#N/A,#N/A,TRUE,"INGENIERIA";#N/A,#N/A,TRUE,"COMPRAS";#N/A,#N/A,TRUE,"DIRECCION";#N/A,#N/A,TRUE,"RESUMEN"}</definedName>
    <definedName name="TRANSPORI" localSheetId="9" hidden="1">{#N/A,#N/A,TRUE,"INGENIERIA";#N/A,#N/A,TRUE,"COMPRAS";#N/A,#N/A,TRUE,"DIRECCION";#N/A,#N/A,TRUE,"RESUMEN"}</definedName>
    <definedName name="TRANSPORI" localSheetId="10" hidden="1">{#N/A,#N/A,TRUE,"INGENIERIA";#N/A,#N/A,TRUE,"COMPRAS";#N/A,#N/A,TRUE,"DIRECCION";#N/A,#N/A,TRUE,"RESUMEN"}</definedName>
    <definedName name="TRANSPORI" localSheetId="1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2" hidden="1">{#N/A,#N/A,TRUE,"INGENIERIA";#N/A,#N/A,TRUE,"COMPRAS";#N/A,#N/A,TRUE,"DIRECCION";#N/A,#N/A,TRUE,"RESUMEN"}</definedName>
    <definedName name="TRANSPORTE" localSheetId="3" hidden="1">{#N/A,#N/A,TRUE,"INGENIERIA";#N/A,#N/A,TRUE,"COMPRAS";#N/A,#N/A,TRUE,"DIRECCION";#N/A,#N/A,TRUE,"RESUMEN"}</definedName>
    <definedName name="TRANSPORTE" localSheetId="4" hidden="1">{#N/A,#N/A,TRUE,"INGENIERIA";#N/A,#N/A,TRUE,"COMPRAS";#N/A,#N/A,TRUE,"DIRECCION";#N/A,#N/A,TRUE,"RESUMEN"}</definedName>
    <definedName name="TRANSPORTE" localSheetId="5" hidden="1">{#N/A,#N/A,TRUE,"INGENIERIA";#N/A,#N/A,TRUE,"COMPRAS";#N/A,#N/A,TRUE,"DIRECCION";#N/A,#N/A,TRUE,"RESUMEN"}</definedName>
    <definedName name="TRANSPORTE" localSheetId="6" hidden="1">{#N/A,#N/A,TRUE,"INGENIERIA";#N/A,#N/A,TRUE,"COMPRAS";#N/A,#N/A,TRUE,"DIRECCION";#N/A,#N/A,TRUE,"RESUMEN"}</definedName>
    <definedName name="TRANSPORTE" localSheetId="7" hidden="1">{#N/A,#N/A,TRUE,"INGENIERIA";#N/A,#N/A,TRUE,"COMPRAS";#N/A,#N/A,TRUE,"DIRECCION";#N/A,#N/A,TRUE,"RESUMEN"}</definedName>
    <definedName name="TRANSPORTE" localSheetId="8" hidden="1">{#N/A,#N/A,TRUE,"INGENIERIA";#N/A,#N/A,TRUE,"COMPRAS";#N/A,#N/A,TRUE,"DIRECCION";#N/A,#N/A,TRUE,"RESUMEN"}</definedName>
    <definedName name="TRANSPORTE" localSheetId="9" hidden="1">{#N/A,#N/A,TRUE,"INGENIERIA";#N/A,#N/A,TRUE,"COMPRAS";#N/A,#N/A,TRUE,"DIRECCION";#N/A,#N/A,TRUE,"RESUMEN"}</definedName>
    <definedName name="TRANSPORTE" localSheetId="10" hidden="1">{#N/A,#N/A,TRUE,"INGENIERIA";#N/A,#N/A,TRUE,"COMPRAS";#N/A,#N/A,TRUE,"DIRECCION";#N/A,#N/A,TRUE,"RESUMEN"}</definedName>
    <definedName name="TRANSPORTE" localSheetId="1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TtlCD">[41]PRESUPUESTO!$G$541</definedName>
    <definedName name="tuberia">[42]otros!$A$6:$A$1235</definedName>
    <definedName name="tuberia36">[42]otros!$A$6:$A$1235</definedName>
    <definedName name="Unidad">[19]Unidades!$A$1:$A$58</definedName>
    <definedName name="unidades">[8]Listado!$AI$2:$AI$59</definedName>
    <definedName name="v">#REF!</definedName>
    <definedName name="wrn.FORMATOS.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localSheetId="2" hidden="1">{"TAB1",#N/A,TRUE,"GENERAL";"TAB2",#N/A,TRUE,"GENERAL";"TAB3",#N/A,TRUE,"GENERAL";"TAB4",#N/A,TRUE,"GENERAL";"TAB5",#N/A,TRUE,"GENERAL"}</definedName>
    <definedName name="wrn.GENERAL." localSheetId="3" hidden="1">{"TAB1",#N/A,TRUE,"GENERAL";"TAB2",#N/A,TRUE,"GENERAL";"TAB3",#N/A,TRUE,"GENERAL";"TAB4",#N/A,TRUE,"GENERAL";"TAB5",#N/A,TRUE,"GENERAL"}</definedName>
    <definedName name="wrn.GENERAL." localSheetId="4" hidden="1">{"TAB1",#N/A,TRUE,"GENERAL";"TAB2",#N/A,TRUE,"GENERAL";"TAB3",#N/A,TRUE,"GENERAL";"TAB4",#N/A,TRUE,"GENERAL";"TAB5",#N/A,TRUE,"GENERAL"}</definedName>
    <definedName name="wrn.GENERAL." localSheetId="5" hidden="1">{"TAB1",#N/A,TRUE,"GENERAL";"TAB2",#N/A,TRUE,"GENERAL";"TAB3",#N/A,TRUE,"GENERAL";"TAB4",#N/A,TRUE,"GENERAL";"TAB5",#N/A,TRUE,"GENERAL"}</definedName>
    <definedName name="wrn.GENERAL." localSheetId="6" hidden="1">{"TAB1",#N/A,TRUE,"GENERAL";"TAB2",#N/A,TRUE,"GENERAL";"TAB3",#N/A,TRUE,"GENERAL";"TAB4",#N/A,TRUE,"GENERAL";"TAB5",#N/A,TRUE,"GENERAL"}</definedName>
    <definedName name="wrn.GENERAL." localSheetId="7" hidden="1">{"TAB1",#N/A,TRUE,"GENERAL";"TAB2",#N/A,TRUE,"GENERAL";"TAB3",#N/A,TRUE,"GENERAL";"TAB4",#N/A,TRUE,"GENERAL";"TAB5",#N/A,TRUE,"GENERAL"}</definedName>
    <definedName name="wrn.GENERAL." localSheetId="8" hidden="1">{"TAB1",#N/A,TRUE,"GENERAL";"TAB2",#N/A,TRUE,"GENERAL";"TAB3",#N/A,TRUE,"GENERAL";"TAB4",#N/A,TRUE,"GENERAL";"TAB5",#N/A,TRUE,"GENERAL"}</definedName>
    <definedName name="wrn.GENERAL." localSheetId="9" hidden="1">{"TAB1",#N/A,TRUE,"GENERAL";"TAB2",#N/A,TRUE,"GENERAL";"TAB3",#N/A,TRUE,"GENERAL";"TAB4",#N/A,TRUE,"GENERAL";"TAB5",#N/A,TRUE,"GENERAL"}</definedName>
    <definedName name="wrn.GENERAL." localSheetId="10" hidden="1">{"TAB1",#N/A,TRUE,"GENERAL";"TAB2",#N/A,TRUE,"GENERAL";"TAB3",#N/A,TRUE,"GENERAL";"TAB4",#N/A,TRUE,"GENERAL";"TAB5",#N/A,TRUE,"GENERAL"}</definedName>
    <definedName name="wrn.GENERAL." localSheetId="1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RENCIA." localSheetId="2" hidden="1">{#N/A,#N/A,TRUE,"INGENIERIA";#N/A,#N/A,TRUE,"COMPRAS";#N/A,#N/A,TRUE,"DIRECCION";#N/A,#N/A,TRUE,"RESUMEN"}</definedName>
    <definedName name="wrn.GERENCIA." localSheetId="3" hidden="1">{#N/A,#N/A,TRUE,"INGENIERIA";#N/A,#N/A,TRUE,"COMPRAS";#N/A,#N/A,TRUE,"DIRECCION";#N/A,#N/A,TRUE,"RESUMEN"}</definedName>
    <definedName name="wrn.GERENCIA." localSheetId="4" hidden="1">{#N/A,#N/A,TRUE,"INGENIERIA";#N/A,#N/A,TRUE,"COMPRAS";#N/A,#N/A,TRUE,"DIRECCION";#N/A,#N/A,TRUE,"RESUMEN"}</definedName>
    <definedName name="wrn.GERENCIA." localSheetId="5" hidden="1">{#N/A,#N/A,TRUE,"INGENIERIA";#N/A,#N/A,TRUE,"COMPRAS";#N/A,#N/A,TRUE,"DIRECCION";#N/A,#N/A,TRUE,"RESUMEN"}</definedName>
    <definedName name="wrn.GERENCIA." localSheetId="6" hidden="1">{#N/A,#N/A,TRUE,"INGENIERIA";#N/A,#N/A,TRUE,"COMPRAS";#N/A,#N/A,TRUE,"DIRECCION";#N/A,#N/A,TRUE,"RESUMEN"}</definedName>
    <definedName name="wrn.GERENCIA." localSheetId="7" hidden="1">{#N/A,#N/A,TRUE,"INGENIERIA";#N/A,#N/A,TRUE,"COMPRAS";#N/A,#N/A,TRUE,"DIRECCION";#N/A,#N/A,TRUE,"RESUMEN"}</definedName>
    <definedName name="wrn.GERENCIA." localSheetId="8" hidden="1">{#N/A,#N/A,TRUE,"INGENIERIA";#N/A,#N/A,TRUE,"COMPRAS";#N/A,#N/A,TRUE,"DIRECCION";#N/A,#N/A,TRUE,"RESUMEN"}</definedName>
    <definedName name="wrn.GERENCIA." localSheetId="9" hidden="1">{#N/A,#N/A,TRUE,"INGENIERIA";#N/A,#N/A,TRUE,"COMPRAS";#N/A,#N/A,TRUE,"DIRECCION";#N/A,#N/A,TRUE,"RESUMEN"}</definedName>
    <definedName name="wrn.GERENCIA." localSheetId="10" hidden="1">{#N/A,#N/A,TRUE,"INGENIERIA";#N/A,#N/A,TRUE,"COMPRAS";#N/A,#N/A,TRUE,"DIRECCION";#N/A,#N/A,TRUE,"RESUMEN"}</definedName>
    <definedName name="wrn.GERENCIA." localSheetId="1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julio24." localSheetId="2" hidden="1">{#N/A,#N/A,FALSE,"310.1";#N/A,#N/A,FALSE,"321.1";#N/A,#N/A,FALSE,"320.3";#N/A,#N/A,FALSE,"330.1"}</definedName>
    <definedName name="wrn.julio24." localSheetId="3" hidden="1">{#N/A,#N/A,FALSE,"310.1";#N/A,#N/A,FALSE,"321.1";#N/A,#N/A,FALSE,"320.3";#N/A,#N/A,FALSE,"330.1"}</definedName>
    <definedName name="wrn.julio24." localSheetId="4" hidden="1">{#N/A,#N/A,FALSE,"310.1";#N/A,#N/A,FALSE,"321.1";#N/A,#N/A,FALSE,"320.3";#N/A,#N/A,FALSE,"330.1"}</definedName>
    <definedName name="wrn.julio24." localSheetId="5" hidden="1">{#N/A,#N/A,FALSE,"310.1";#N/A,#N/A,FALSE,"321.1";#N/A,#N/A,FALSE,"320.3";#N/A,#N/A,FALSE,"330.1"}</definedName>
    <definedName name="wrn.julio24." localSheetId="6" hidden="1">{#N/A,#N/A,FALSE,"310.1";#N/A,#N/A,FALSE,"321.1";#N/A,#N/A,FALSE,"320.3";#N/A,#N/A,FALSE,"330.1"}</definedName>
    <definedName name="wrn.julio24." localSheetId="7" hidden="1">{#N/A,#N/A,FALSE,"310.1";#N/A,#N/A,FALSE,"321.1";#N/A,#N/A,FALSE,"320.3";#N/A,#N/A,FALSE,"330.1"}</definedName>
    <definedName name="wrn.julio24." localSheetId="8" hidden="1">{#N/A,#N/A,FALSE,"310.1";#N/A,#N/A,FALSE,"321.1";#N/A,#N/A,FALSE,"320.3";#N/A,#N/A,FALSE,"330.1"}</definedName>
    <definedName name="wrn.julio24." localSheetId="9" hidden="1">{#N/A,#N/A,FALSE,"310.1";#N/A,#N/A,FALSE,"321.1";#N/A,#N/A,FALSE,"320.3";#N/A,#N/A,FALSE,"330.1"}</definedName>
    <definedName name="wrn.julio24." localSheetId="10" hidden="1">{#N/A,#N/A,FALSE,"310.1";#N/A,#N/A,FALSE,"321.1";#N/A,#N/A,FALSE,"320.3";#N/A,#N/A,FALSE,"330.1"}</definedName>
    <definedName name="wrn.julio24." localSheetId="11" hidden="1">{#N/A,#N/A,FALSE,"310.1";#N/A,#N/A,FALSE,"321.1";#N/A,#N/A,FALSE,"320.3";#N/A,#N/A,FALSE,"330.1"}</definedName>
    <definedName name="wrn.julio24." hidden="1">{#N/A,#N/A,FALSE,"310.1";#N/A,#N/A,FALSE,"321.1";#N/A,#N/A,FALSE,"320.3";#N/A,#N/A,FALSE,"330.1"}</definedName>
    <definedName name="wrn.Resumen." localSheetId="2" hidden="1">{#N/A,#N/A,FALSE,"Hoja1";#N/A,#N/A,FALSE,"Hoja2"}</definedName>
    <definedName name="wrn.Resumen." localSheetId="3" hidden="1">{#N/A,#N/A,FALSE,"Hoja1";#N/A,#N/A,FALSE,"Hoja2"}</definedName>
    <definedName name="wrn.Resumen." localSheetId="4" hidden="1">{#N/A,#N/A,FALSE,"Hoja1";#N/A,#N/A,FALSE,"Hoja2"}</definedName>
    <definedName name="wrn.Resumen." localSheetId="5" hidden="1">{#N/A,#N/A,FALSE,"Hoja1";#N/A,#N/A,FALSE,"Hoja2"}</definedName>
    <definedName name="wrn.Resumen." localSheetId="6" hidden="1">{#N/A,#N/A,FALSE,"Hoja1";#N/A,#N/A,FALSE,"Hoja2"}</definedName>
    <definedName name="wrn.Resumen." localSheetId="7" hidden="1">{#N/A,#N/A,FALSE,"Hoja1";#N/A,#N/A,FALSE,"Hoja2"}</definedName>
    <definedName name="wrn.Resumen." localSheetId="8" hidden="1">{#N/A,#N/A,FALSE,"Hoja1";#N/A,#N/A,FALSE,"Hoja2"}</definedName>
    <definedName name="wrn.Resumen." localSheetId="9" hidden="1">{#N/A,#N/A,FALSE,"Hoja1";#N/A,#N/A,FALSE,"Hoja2"}</definedName>
    <definedName name="wrn.Resumen." localSheetId="10" hidden="1">{#N/A,#N/A,FALSE,"Hoja1";#N/A,#N/A,FALSE,"Hoja2"}</definedName>
    <definedName name="wrn.Resumen." localSheetId="11" hidden="1">{#N/A,#N/A,FALSE,"Hoja1";#N/A,#N/A,FALSE,"Hoja2"}</definedName>
    <definedName name="wrn.Resumen." hidden="1">{#N/A,#N/A,FALSE,"Hoja1";#N/A,#N/A,FALSE,"Hoja2"}</definedName>
    <definedName name="wrn.via." localSheetId="2" hidden="1">{"via1",#N/A,TRUE,"general";"via2",#N/A,TRUE,"general";"via3",#N/A,TRUE,"general"}</definedName>
    <definedName name="wrn.via." localSheetId="3" hidden="1">{"via1",#N/A,TRUE,"general";"via2",#N/A,TRUE,"general";"via3",#N/A,TRUE,"general"}</definedName>
    <definedName name="wrn.via." localSheetId="4" hidden="1">{"via1",#N/A,TRUE,"general";"via2",#N/A,TRUE,"general";"via3",#N/A,TRUE,"general"}</definedName>
    <definedName name="wrn.via." localSheetId="5" hidden="1">{"via1",#N/A,TRUE,"general";"via2",#N/A,TRUE,"general";"via3",#N/A,TRUE,"general"}</definedName>
    <definedName name="wrn.via." localSheetId="6" hidden="1">{"via1",#N/A,TRUE,"general";"via2",#N/A,TRUE,"general";"via3",#N/A,TRUE,"general"}</definedName>
    <definedName name="wrn.via." localSheetId="7" hidden="1">{"via1",#N/A,TRUE,"general";"via2",#N/A,TRUE,"general";"via3",#N/A,TRUE,"general"}</definedName>
    <definedName name="wrn.via." localSheetId="8" hidden="1">{"via1",#N/A,TRUE,"general";"via2",#N/A,TRUE,"general";"via3",#N/A,TRUE,"general"}</definedName>
    <definedName name="wrn.via." localSheetId="9" hidden="1">{"via1",#N/A,TRUE,"general";"via2",#N/A,TRUE,"general";"via3",#N/A,TRUE,"general"}</definedName>
    <definedName name="wrn.via." localSheetId="10" hidden="1">{"via1",#N/A,TRUE,"general";"via2",#N/A,TRUE,"general";"via3",#N/A,TRUE,"general"}</definedName>
    <definedName name="wrn.via." localSheetId="11" hidden="1">{"via1",#N/A,TRUE,"general";"via2",#N/A,TRUE,"general";"via3",#N/A,TRUE,"general"}</definedName>
    <definedName name="wrn.via." hidden="1">{"via1",#N/A,TRUE,"general";"via2",#N/A,TRUE,"general";"via3",#N/A,TRUE,"general"}</definedName>
    <definedName name="WSERWEER">'[51]COSTOS OFICINA'!#REF!</definedName>
    <definedName name="YO">[6]Equipo!$A$7:$A$65536</definedName>
    <definedName name="z">#REF!</definedName>
    <definedName name="Z_026CD6D7_F7CA_4BE8_B625_9A1778CFA739_.wvu.FilterData" hidden="1">#REF!</definedName>
    <definedName name="Z_05670E35_1347_49D9_AD91_AA9A31A4EF61_.wvu.FilterData" hidden="1">#REF!</definedName>
    <definedName name="Z_0890F28A_A8C8_451C_A3E6_C3AFDD239B64_.wvu.FilterData" hidden="1">#REF!</definedName>
    <definedName name="Z_0A4C2D72_EA87_11DA_B6F6_00609720E0A1_.wvu.FilterData" hidden="1">#REF!</definedName>
    <definedName name="Z_0A4C2D73_EA87_11DA_B6F6_00609720E0A1_.wvu.FilterData" hidden="1">#REF!</definedName>
    <definedName name="Z_0A4C2D74_EA87_11DA_B6F6_00609720E0A1_.wvu.FilterData" hidden="1">#REF!</definedName>
    <definedName name="Z_0A4C2D75_EA87_11DA_B6F6_00609720E0A1_.wvu.FilterData" hidden="1">#REF!</definedName>
    <definedName name="Z_0A4C2D76_EA87_11DA_B6F6_00609720E0A1_.wvu.FilterData" hidden="1">#REF!</definedName>
    <definedName name="Z_0E0DE1F8_394A_4093_8E74_B2A631A3A88C_.wvu.FilterData" hidden="1">#REF!</definedName>
    <definedName name="Z_18C710ED_70CF_48D0_92F5_038A88335068_.wvu.FilterData" hidden="1">#REF!</definedName>
    <definedName name="Z_378D82E8_FE69_4712_AE73_9D578C4190DE_.wvu.FilterData" hidden="1">#REF!</definedName>
    <definedName name="Z_381FCF61_DF95_4756_B103_A1118DFFDE02_.wvu.FilterData" hidden="1">#REF!</definedName>
    <definedName name="Z_3B3C0CA1_2A9C_45FD_9823_50B200F6C0D1_.wvu.FilterData" hidden="1">#REF!</definedName>
    <definedName name="Z_3E9430E5_6A83_435B_9E47_1B8F7E18D67C_.wvu.FilterData" hidden="1">#REF!</definedName>
    <definedName name="Z_4A14CB5C_2287_4F6E_9A65_22F0A4D81D81_.wvu.FilterData" hidden="1">#REF!</definedName>
    <definedName name="Z_4BBC24C4_A093_4EC9_8AFF_49C6F602CC39_.wvu.FilterData" hidden="1">#REF!</definedName>
    <definedName name="Z_504A8F9D_2C46_439E_975A_DF1C1FA56E7B_.wvu.FilterData" hidden="1">#REF!</definedName>
    <definedName name="Z_653348E7_CDAD_4F62_A236_641A4BB6425A_.wvu.FilterData" hidden="1">#REF!</definedName>
    <definedName name="Z_68C48519_C8C2_4287_96F6_0F561F815CE8_.wvu.FilterData" hidden="1">#REF!</definedName>
    <definedName name="Z_6BA141F2_E104_11DA_B6F6_00609720E0A1_.wvu.FilterData" hidden="1">#REF!</definedName>
    <definedName name="Z_6BA141F3_E104_11DA_B6F6_00609720E0A1_.wvu.FilterData" hidden="1">#REF!</definedName>
    <definedName name="Z_6BA141F4_E104_11DA_B6F6_00609720E0A1_.wvu.FilterData" hidden="1">#REF!</definedName>
    <definedName name="Z_6BA141F5_E104_11DA_B6F6_00609720E0A1_.wvu.FilterData" hidden="1">#REF!</definedName>
    <definedName name="Z_6BA141F6_E104_11DA_B6F6_00609720E0A1_.wvu.FilterData" hidden="1">#REF!</definedName>
    <definedName name="Z_726673D2_C579_4EF3_83C7_45DC3792EA6A_.wvu.FilterData" hidden="1">#REF!</definedName>
    <definedName name="Z_729969D8_DFDA_47B9_ADA2_E05CF62B3DEF_.wvu.FilterData" hidden="1">#REF!</definedName>
    <definedName name="Z_75EDDC88_CA8C_4671_911D_25D74F37EC47_.wvu.FilterData" hidden="1">#REF!</definedName>
    <definedName name="Z_80573755_2D8B_4158_BD3A_CC331B950748_.wvu.FilterData" hidden="1">#REF!</definedName>
    <definedName name="Z_9C7B0D6D_4DDE_4C72_B23F_2E183F63ECB1_.wvu.FilterData" hidden="1">#REF!</definedName>
    <definedName name="Z_9C8B6436_249F_426A_96DC_EEE5E7CB7D1B_.wvu.FilterData" hidden="1">#REF!</definedName>
    <definedName name="Z_9FCFD0D5_270B_4F36_B422_02EF7A3700B8_.wvu.FilterData" hidden="1">#REF!</definedName>
    <definedName name="Z_9FE8FF3F_4486_44D6_9AFB_43CC5B824BF9_.wvu.FilterData" hidden="1">#REF!</definedName>
    <definedName name="Z_A3DE26BA_CF48_4654_9BE9_FAEB3C301C95_.wvu.FilterData" hidden="1">#REF!</definedName>
    <definedName name="Z_AAA1DD33_F1E3_423A_B1F2_E8567F4D95A5_.wvu.FilterData" hidden="1">#REF!</definedName>
    <definedName name="Z_B4899972_EBDC_11DA_B6F6_00609720E0A1_.wvu.FilterData" hidden="1">#REF!</definedName>
    <definedName name="Z_B4899973_EBDC_11DA_B6F6_00609720E0A1_.wvu.FilterData" hidden="1">#REF!</definedName>
    <definedName name="Z_B4899974_EBDC_11DA_B6F6_00609720E0A1_.wvu.FilterData" hidden="1">#REF!</definedName>
    <definedName name="Z_B4899975_EBDC_11DA_B6F6_00609720E0A1_.wvu.FilterData" hidden="1">#REF!</definedName>
    <definedName name="Z_B4899976_EBDC_11DA_B6F6_00609720E0A1_.wvu.FilterData" hidden="1">#REF!</definedName>
    <definedName name="Z_C24E6469_C4CC_430B_8814_72DD019DF2C8_.wvu.FilterData" hidden="1">#REF!</definedName>
    <definedName name="Z_CA61CA57_E7CE_4A4D_974A_F3124BCA2797_.wvu.FilterData" hidden="1">#REF!</definedName>
    <definedName name="Z_DA4D5A8F_12FA_42F5_A8BB_526600E97433_.wvu.FilterData" hidden="1">#REF!</definedName>
    <definedName name="Z_DFB4C5EB_A8D3_475E_B627_EA98F95F9220_.wvu.FilterData" hidden="1">#REF!</definedName>
    <definedName name="Z_F2B990A1_57B3_4766_8C3D_4D3A5265BAEF_.wvu.FilterData" hidden="1">#REF!</definedName>
    <definedName name="Z_F9482E1F_92B8_43D8_949A_7DDCF2E63A19_.wvu.FilterDat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7" l="1"/>
  <c r="K32" i="17"/>
  <c r="G23" i="18" l="1"/>
  <c r="G58" i="18"/>
  <c r="K30" i="17" s="1"/>
  <c r="G30" i="12"/>
  <c r="G26" i="12"/>
  <c r="G38" i="11"/>
  <c r="G42" i="11"/>
  <c r="G35" i="10"/>
  <c r="G31" i="10"/>
  <c r="G28" i="9"/>
  <c r="G32" i="9"/>
  <c r="G39" i="8"/>
  <c r="G43" i="8" s="1"/>
  <c r="G25" i="7"/>
  <c r="G29" i="7"/>
  <c r="G25" i="6"/>
  <c r="G29" i="6"/>
  <c r="G25" i="5"/>
  <c r="G29" i="5"/>
  <c r="G35" i="4"/>
  <c r="G39" i="4" s="1"/>
  <c r="G45" i="3"/>
  <c r="G41" i="3"/>
  <c r="G28" i="2"/>
  <c r="K31" i="17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19" i="19"/>
  <c r="F18" i="19"/>
  <c r="F17" i="19"/>
  <c r="F16" i="19"/>
  <c r="F13" i="19"/>
  <c r="F12" i="19"/>
  <c r="F11" i="19"/>
  <c r="F10" i="19"/>
  <c r="F9" i="19"/>
  <c r="F45" i="19" s="1"/>
  <c r="F8" i="19"/>
  <c r="F7" i="19"/>
  <c r="F57" i="18"/>
  <c r="F56" i="18"/>
  <c r="F55" i="18"/>
  <c r="F53" i="18"/>
  <c r="F52" i="18"/>
  <c r="F51" i="18"/>
  <c r="F50" i="18"/>
  <c r="F49" i="18"/>
  <c r="F48" i="18"/>
  <c r="F47" i="18"/>
  <c r="G45" i="18"/>
  <c r="F44" i="18"/>
  <c r="F43" i="18"/>
  <c r="G42" i="18"/>
  <c r="D41" i="18"/>
  <c r="F41" i="18" s="1"/>
  <c r="G39" i="18" s="1"/>
  <c r="F40" i="18"/>
  <c r="F38" i="18"/>
  <c r="F37" i="18"/>
  <c r="F36" i="18"/>
  <c r="F35" i="18"/>
  <c r="G34" i="18"/>
  <c r="F33" i="18"/>
  <c r="F32" i="18"/>
  <c r="F31" i="18"/>
  <c r="F30" i="18"/>
  <c r="F29" i="18"/>
  <c r="F28" i="18"/>
  <c r="F27" i="18"/>
  <c r="F26" i="18"/>
  <c r="F25" i="18"/>
  <c r="F24" i="18"/>
  <c r="F22" i="18"/>
  <c r="G20" i="18" s="1"/>
  <c r="F21" i="18"/>
  <c r="F19" i="18"/>
  <c r="G18" i="18"/>
  <c r="F17" i="18"/>
  <c r="F16" i="18"/>
  <c r="F15" i="18"/>
  <c r="F14" i="18"/>
  <c r="F13" i="18"/>
  <c r="F12" i="18"/>
  <c r="F11" i="18"/>
  <c r="F10" i="18"/>
  <c r="G9" i="18" s="1"/>
  <c r="F8" i="18"/>
  <c r="F7" i="18"/>
  <c r="F6" i="18"/>
  <c r="F5" i="18"/>
  <c r="G5" i="18" s="1"/>
  <c r="G59" i="18" l="1"/>
  <c r="G18" i="12" l="1"/>
  <c r="G17" i="12"/>
  <c r="G31" i="11"/>
  <c r="G30" i="11"/>
  <c r="G24" i="10"/>
  <c r="G23" i="10"/>
  <c r="G21" i="9"/>
  <c r="G20" i="9"/>
  <c r="G32" i="8"/>
  <c r="G31" i="8"/>
  <c r="G18" i="7"/>
  <c r="G17" i="7"/>
  <c r="G17" i="6"/>
  <c r="G18" i="6"/>
  <c r="G17" i="5"/>
  <c r="G18" i="5"/>
  <c r="G26" i="4" l="1"/>
  <c r="G27" i="4"/>
  <c r="G32" i="3"/>
  <c r="G33" i="3"/>
  <c r="G16" i="2"/>
  <c r="G17" i="2"/>
  <c r="F37" i="8" l="1"/>
  <c r="G11" i="3"/>
  <c r="G24" i="12" l="1"/>
  <c r="G23" i="12"/>
  <c r="G22" i="12"/>
  <c r="G19" i="12"/>
  <c r="H21" i="17" s="1"/>
  <c r="G13" i="12"/>
  <c r="G12" i="12"/>
  <c r="G11" i="12"/>
  <c r="G36" i="11"/>
  <c r="G35" i="11"/>
  <c r="G32" i="11"/>
  <c r="H19" i="17" s="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29" i="10"/>
  <c r="G28" i="10"/>
  <c r="G25" i="10"/>
  <c r="H17" i="17" s="1"/>
  <c r="G19" i="10"/>
  <c r="G18" i="10"/>
  <c r="G17" i="10"/>
  <c r="G16" i="10"/>
  <c r="G15" i="10"/>
  <c r="G14" i="10"/>
  <c r="G13" i="10"/>
  <c r="G12" i="10"/>
  <c r="G11" i="10"/>
  <c r="G26" i="9"/>
  <c r="G25" i="9"/>
  <c r="G22" i="9"/>
  <c r="H15" i="17" s="1"/>
  <c r="G16" i="9"/>
  <c r="G13" i="9"/>
  <c r="G12" i="9"/>
  <c r="G11" i="9"/>
  <c r="G37" i="8"/>
  <c r="G36" i="8"/>
  <c r="G33" i="8"/>
  <c r="H14" i="17" s="1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23" i="7"/>
  <c r="G22" i="7"/>
  <c r="G19" i="7"/>
  <c r="H13" i="17" s="1"/>
  <c r="G13" i="7"/>
  <c r="G11" i="7"/>
  <c r="G14" i="7" s="1"/>
  <c r="G13" i="17" s="1"/>
  <c r="G23" i="6"/>
  <c r="G22" i="6"/>
  <c r="G19" i="6"/>
  <c r="H12" i="17" s="1"/>
  <c r="G13" i="6"/>
  <c r="G11" i="6"/>
  <c r="G14" i="6" s="1"/>
  <c r="G12" i="17" s="1"/>
  <c r="G23" i="5"/>
  <c r="G22" i="5"/>
  <c r="G19" i="5"/>
  <c r="H11" i="17" s="1"/>
  <c r="G13" i="5"/>
  <c r="G11" i="5"/>
  <c r="G33" i="4"/>
  <c r="G32" i="4"/>
  <c r="G31" i="4"/>
  <c r="G28" i="4"/>
  <c r="H10" i="17" s="1"/>
  <c r="G22" i="4"/>
  <c r="G21" i="4"/>
  <c r="G20" i="4"/>
  <c r="G19" i="4"/>
  <c r="G18" i="4"/>
  <c r="G17" i="4"/>
  <c r="G16" i="4"/>
  <c r="G15" i="4"/>
  <c r="G14" i="4"/>
  <c r="G13" i="4"/>
  <c r="G12" i="4"/>
  <c r="G11" i="4"/>
  <c r="G39" i="3"/>
  <c r="G38" i="3"/>
  <c r="G37" i="3"/>
  <c r="G34" i="3"/>
  <c r="H9" i="17" s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22" i="2"/>
  <c r="G21" i="2"/>
  <c r="G18" i="2"/>
  <c r="H7" i="17" s="1"/>
  <c r="G12" i="2"/>
  <c r="G13" i="2" s="1"/>
  <c r="G7" i="2"/>
  <c r="G25" i="12" l="1"/>
  <c r="I21" i="17" s="1"/>
  <c r="G24" i="6"/>
  <c r="G7" i="17"/>
  <c r="G7" i="12"/>
  <c r="G8" i="12" s="1"/>
  <c r="F21" i="17" s="1"/>
  <c r="G14" i="12"/>
  <c r="G21" i="17" s="1"/>
  <c r="G7" i="6"/>
  <c r="G8" i="6" s="1"/>
  <c r="F12" i="17" s="1"/>
  <c r="I12" i="17"/>
  <c r="G29" i="3"/>
  <c r="G9" i="17" s="1"/>
  <c r="G38" i="8"/>
  <c r="G34" i="4"/>
  <c r="G20" i="10"/>
  <c r="G17" i="17" s="1"/>
  <c r="G40" i="3"/>
  <c r="G23" i="2"/>
  <c r="G23" i="4"/>
  <c r="G10" i="17" s="1"/>
  <c r="G24" i="7"/>
  <c r="G27" i="9"/>
  <c r="G30" i="10"/>
  <c r="G14" i="5"/>
  <c r="G11" i="17" s="1"/>
  <c r="G24" i="5"/>
  <c r="G28" i="8"/>
  <c r="G14" i="17" s="1"/>
  <c r="G17" i="9"/>
  <c r="G15" i="17" s="1"/>
  <c r="G27" i="11"/>
  <c r="G19" i="17" s="1"/>
  <c r="G37" i="11"/>
  <c r="J21" i="17" l="1"/>
  <c r="K21" i="17" s="1"/>
  <c r="G7" i="11"/>
  <c r="G8" i="11" s="1"/>
  <c r="F19" i="17" s="1"/>
  <c r="I19" i="17"/>
  <c r="G7" i="10"/>
  <c r="G8" i="10" s="1"/>
  <c r="F17" i="17" s="1"/>
  <c r="I17" i="17"/>
  <c r="G7" i="9"/>
  <c r="G8" i="9" s="1"/>
  <c r="F15" i="17" s="1"/>
  <c r="I15" i="17"/>
  <c r="J15" i="17"/>
  <c r="K15" i="17" s="1"/>
  <c r="G7" i="8"/>
  <c r="G8" i="8" s="1"/>
  <c r="F14" i="17" s="1"/>
  <c r="I14" i="17"/>
  <c r="G7" i="7"/>
  <c r="G8" i="7" s="1"/>
  <c r="F13" i="17" s="1"/>
  <c r="I13" i="17"/>
  <c r="J12" i="17"/>
  <c r="K12" i="17" s="1"/>
  <c r="G7" i="5"/>
  <c r="G8" i="5" s="1"/>
  <c r="F11" i="17" s="1"/>
  <c r="I11" i="17"/>
  <c r="E7" i="4"/>
  <c r="G7" i="4" s="1"/>
  <c r="G8" i="4" s="1"/>
  <c r="I10" i="17"/>
  <c r="G7" i="3"/>
  <c r="G8" i="3" s="1"/>
  <c r="F9" i="17" s="1"/>
  <c r="I9" i="17"/>
  <c r="G8" i="2"/>
  <c r="G9" i="2" s="1"/>
  <c r="I7" i="17"/>
  <c r="F7" i="17" l="1"/>
  <c r="G24" i="2"/>
  <c r="J17" i="17"/>
  <c r="K17" i="17" s="1"/>
  <c r="J19" i="17"/>
  <c r="K19" i="17" s="1"/>
  <c r="J14" i="17"/>
  <c r="K14" i="17" s="1"/>
  <c r="J13" i="17"/>
  <c r="K13" i="17" s="1"/>
  <c r="J11" i="17"/>
  <c r="K11" i="17" s="1"/>
  <c r="F10" i="17"/>
  <c r="J10" i="17" s="1"/>
  <c r="K10" i="17" s="1"/>
  <c r="J9" i="17"/>
  <c r="K9" i="17" s="1"/>
  <c r="J7" i="17"/>
  <c r="K7" i="17" s="1"/>
  <c r="K22" i="17" l="1"/>
  <c r="K25" i="17" s="1"/>
  <c r="K26" i="17" s="1"/>
  <c r="K24" i="17" l="1"/>
  <c r="K23" i="17"/>
  <c r="K28" i="17" l="1"/>
  <c r="K29" i="17" s="1"/>
</calcChain>
</file>

<file path=xl/sharedStrings.xml><?xml version="1.0" encoding="utf-8"?>
<sst xmlns="http://schemas.openxmlformats.org/spreadsheetml/2006/main" count="1170" uniqueCount="341">
  <si>
    <t>Cantidad</t>
  </si>
  <si>
    <t>Descripción</t>
  </si>
  <si>
    <t>Unidad</t>
  </si>
  <si>
    <t>%</t>
  </si>
  <si>
    <t>ITEM</t>
  </si>
  <si>
    <t>UNIDAD</t>
  </si>
  <si>
    <t>CANTIDAD</t>
  </si>
  <si>
    <t>VR. UNITARIO</t>
  </si>
  <si>
    <t>DESCRIPCIÓN</t>
  </si>
  <si>
    <t>NE01</t>
  </si>
  <si>
    <t>U</t>
  </si>
  <si>
    <t>NE02</t>
  </si>
  <si>
    <t>Suministro e instalación de estructura metálica para soporte de 2 paneles con poste de 3m galvanizado de 4'', marco y cimentación en concreto y puesta a tierra</t>
  </si>
  <si>
    <t>NE03</t>
  </si>
  <si>
    <t>NE04</t>
  </si>
  <si>
    <t>Suministro e instalación de regulador (controlador) de carga, 60A/12/24V MPPT Solar, eficiencia mínima del 96%, debe ser apto para cargar baterías tipo LiFePO4</t>
  </si>
  <si>
    <t>NE05</t>
  </si>
  <si>
    <t>NE06</t>
  </si>
  <si>
    <t>Suministro e instalación de inversor tipo "off-grid" onda senoidal pura, potencia de 2000 W, 24 VDC entrada - 120 VAC salida, f=60 Hz, debe garantizar protección y desconexión por bajo voltaje en la batería, protección contra sobrecarga.</t>
  </si>
  <si>
    <t>NE07</t>
  </si>
  <si>
    <t>NE08</t>
  </si>
  <si>
    <t>Acometida parcial eléctrica desde el equipo de medida hasta el tablero de circuitos. Incluye:  tubería EMT de 1/2" y cable THHN: 1x10 AWG Fase + 1x10 AWG Neutro + 1x10 AWG Tierra.</t>
  </si>
  <si>
    <t>NE09</t>
  </si>
  <si>
    <t>Suministro e instalación de sistema de puesta a tierra para Gabinete con varilla de cobre de  5/8" x 2,4m, bajante en cable de cobre desnudo No, 8 AWG, con terminales en cobre y tratamiento de suelo.</t>
  </si>
  <si>
    <t>NE10</t>
  </si>
  <si>
    <t>NE11</t>
  </si>
  <si>
    <t>Suministro e instalación de medidor prepago monofásico bifilar 5 (80) A, 120 V, calibrado, incluye instalación de sistema de gestión de recaudo, incluye equipos de comunicación "on-line y off-line" para medición prepago, incluye telemedida</t>
  </si>
  <si>
    <t>TOTAL</t>
  </si>
  <si>
    <t>DATOS ESPECÍFICOS</t>
  </si>
  <si>
    <t>ÍTEM</t>
  </si>
  <si>
    <t>I. EQUIPO</t>
  </si>
  <si>
    <t>CÓDIGO</t>
  </si>
  <si>
    <t>TIPO</t>
  </si>
  <si>
    <t>TARIFA</t>
  </si>
  <si>
    <t>RENDIMIENTO</t>
  </si>
  <si>
    <t>GLB</t>
  </si>
  <si>
    <t>ESP1</t>
  </si>
  <si>
    <t>HERRAMIENTA Y EQUIPO MENOR</t>
  </si>
  <si>
    <t>Subtotal Equipos</t>
  </si>
  <si>
    <t>II. MATERIALES</t>
  </si>
  <si>
    <t>GRUPO</t>
  </si>
  <si>
    <t>PRECIO UNIT.</t>
  </si>
  <si>
    <t>Subtotal Materiales</t>
  </si>
  <si>
    <t>III. TRANSPORTES</t>
  </si>
  <si>
    <t>DISTANCIA</t>
  </si>
  <si>
    <t>Subtotal Transportes</t>
  </si>
  <si>
    <t>IV. MANO DE OBRA</t>
  </si>
  <si>
    <t>PRESTACIONES (%)</t>
  </si>
  <si>
    <t>Oficial electrico</t>
  </si>
  <si>
    <t>ayudante</t>
  </si>
  <si>
    <t>Subtotal Mano de Obra</t>
  </si>
  <si>
    <t>Total Costo Directo</t>
  </si>
  <si>
    <t>V. COSTOS INDIRECTOS</t>
  </si>
  <si>
    <t>TOTALES</t>
  </si>
  <si>
    <t>Factor de Incremento</t>
  </si>
  <si>
    <t>Precio Unitario Total Aproximado al Peso $</t>
  </si>
  <si>
    <t>IN 036</t>
  </si>
  <si>
    <t>Estructura metalica galvanizada para soporte de dos (2) paneles</t>
  </si>
  <si>
    <t>IN 047</t>
  </si>
  <si>
    <t>IN 056</t>
  </si>
  <si>
    <t>Tornillería sujeción de Paneles</t>
  </si>
  <si>
    <t>IN 030</t>
  </si>
  <si>
    <t xml:space="preserve">Cordón de soldadura </t>
  </si>
  <si>
    <t>IN 044</t>
  </si>
  <si>
    <t>Pernos de anclaje cimentación - platina (#4, G5, 270mm)</t>
  </si>
  <si>
    <t>IN 043</t>
  </si>
  <si>
    <t>Pernos de anclaje cimentación - platina (#4, G5, 200mm)</t>
  </si>
  <si>
    <t>IN 046</t>
  </si>
  <si>
    <t>Platina de Acero 150mmX150mmx9mm</t>
  </si>
  <si>
    <t>IN 045</t>
  </si>
  <si>
    <t>Platina de Acero 150mmX150mmx6.4mm</t>
  </si>
  <si>
    <t>CONCRETO 3000 PSI - 20.7 MPa MEZCLA EN OBRA</t>
  </si>
  <si>
    <t>M3</t>
  </si>
  <si>
    <t>IN 010</t>
  </si>
  <si>
    <t>Cable desnudo No. 8 AWG 7 Hilos</t>
  </si>
  <si>
    <t>M</t>
  </si>
  <si>
    <t>IN 029</t>
  </si>
  <si>
    <t>Conector de ojo cobre No. 8</t>
  </si>
  <si>
    <t>IN 028</t>
  </si>
  <si>
    <t>Conector de cobre para varilla de 5/8"</t>
  </si>
  <si>
    <t>IN 062</t>
  </si>
  <si>
    <t>Varilla cobre macizo de 5/8" x  2,4m</t>
  </si>
  <si>
    <t>IN 058</t>
  </si>
  <si>
    <t>Tubo conduit PVC 1/2" Tipo A</t>
  </si>
  <si>
    <t>IN 032</t>
  </si>
  <si>
    <t>Curva PVC de 1/2"</t>
  </si>
  <si>
    <t>IN 021</t>
  </si>
  <si>
    <t>Caja de inspección de 30x30 con tapa para Puesta a Tierra</t>
  </si>
  <si>
    <t>IN 034</t>
  </si>
  <si>
    <t>Dosis tratamiento de terreno FAVIGEL o similar (25 kg)</t>
  </si>
  <si>
    <t xml:space="preserve">Oficial técnico electricista </t>
  </si>
  <si>
    <t>Ayudante electrico (2)</t>
  </si>
  <si>
    <t>Oficial</t>
  </si>
  <si>
    <t>IN 042</t>
  </si>
  <si>
    <t>IN 016</t>
  </si>
  <si>
    <t>Cable Solar PV 2x10mm2</t>
  </si>
  <si>
    <t>IN 017</t>
  </si>
  <si>
    <t>Cable Solar PV 1x6mm2</t>
  </si>
  <si>
    <t>IN 018</t>
  </si>
  <si>
    <t>Cable THWN 2x8 AWG Rojo</t>
  </si>
  <si>
    <t>IN 019</t>
  </si>
  <si>
    <t>Cable THWN 1x10 AWG Negro</t>
  </si>
  <si>
    <t>IN 061</t>
  </si>
  <si>
    <t>Tubo metalico IMC 3/4" x 3m</t>
  </si>
  <si>
    <t>IN 059</t>
  </si>
  <si>
    <t>Tubo conduit PVC 3/4" Tipo A</t>
  </si>
  <si>
    <t>IN 020</t>
  </si>
  <si>
    <t>Caja de derivación con tapa 4.5"x4.5" aluminio Raco 5341-0 con salidas 1/2"</t>
  </si>
  <si>
    <t>IN 033</t>
  </si>
  <si>
    <t>Curva PVC de 3/4"</t>
  </si>
  <si>
    <t>IN 037</t>
  </si>
  <si>
    <t>Fleje o Cinta metalica (bandit) en acero inoxidable 3/8</t>
  </si>
  <si>
    <t>IN 051</t>
  </si>
  <si>
    <t>Soldadura PVC 1/128 galon</t>
  </si>
  <si>
    <t>IN 055</t>
  </si>
  <si>
    <t>Terminal PVC de 3/4"</t>
  </si>
  <si>
    <t>Ayudante electrico</t>
  </si>
  <si>
    <t>Ayudante</t>
  </si>
  <si>
    <t>IN 003</t>
  </si>
  <si>
    <t>IN 040</t>
  </si>
  <si>
    <t>Inversor tipo "off-grid" onda senoidal pura, potencia de 2000 W, 24 VDC entrada - 120 VAC salida, f=60 Hz, debe garantizar protección y desconexión por bajo voltaje en la batería, protección contra sobrecarga</t>
  </si>
  <si>
    <t>IN 039</t>
  </si>
  <si>
    <t>IN 035</t>
  </si>
  <si>
    <t>DPS Dispositivo de proteccion contra sobretension Bipolar Uc=500Vdc, In=20ka, Imax=40ka, Up=2.8ka</t>
  </si>
  <si>
    <t>IN 008</t>
  </si>
  <si>
    <t xml:space="preserve">Breaker tipo riel 2x20A conexión DC (pos-neg) </t>
  </si>
  <si>
    <t>IN 009</t>
  </si>
  <si>
    <t xml:space="preserve">Breaker tipo riel 2x63A conexión DC (pos-neg) </t>
  </si>
  <si>
    <t>IN 007</t>
  </si>
  <si>
    <t xml:space="preserve">Breaker tipo riel 2x100A regulable conexión DC (pos-neg) </t>
  </si>
  <si>
    <t>IN 048</t>
  </si>
  <si>
    <t>Riel DIN galvanizado 35MM x 100MM</t>
  </si>
  <si>
    <t>IN 006</t>
  </si>
  <si>
    <t xml:space="preserve">Breaker tipo riel 1X20A conexión AC </t>
  </si>
  <si>
    <t>IN 038</t>
  </si>
  <si>
    <t>Freno para riel de 35MM</t>
  </si>
  <si>
    <t>IN 025</t>
  </si>
  <si>
    <t>Canaleta Plastica Ranurada 25X40X200 mm</t>
  </si>
  <si>
    <t>IN 057</t>
  </si>
  <si>
    <t>Tornillería y accesorios de fijación</t>
  </si>
  <si>
    <t>Gl</t>
  </si>
  <si>
    <t>IN 011</t>
  </si>
  <si>
    <t>Cable No. 4 AWG-THHN</t>
  </si>
  <si>
    <t>IN 012</t>
  </si>
  <si>
    <t>Cable No. 6 AWG-THHN</t>
  </si>
  <si>
    <t>IN 013</t>
  </si>
  <si>
    <t>Cable No. 8 AWG-THHN</t>
  </si>
  <si>
    <t>IN 014</t>
  </si>
  <si>
    <t>Cable No. 10 AWG-THHN</t>
  </si>
  <si>
    <t>IN 015</t>
  </si>
  <si>
    <t>Cable No. 12 AWG-THHN</t>
  </si>
  <si>
    <t>IN 002</t>
  </si>
  <si>
    <t>Barraje de 100A y protección acrilica con sujeción para 6 conexiones (Pos-Neg-Neu).</t>
  </si>
  <si>
    <t>IN 060</t>
  </si>
  <si>
    <t xml:space="preserve">Tubo EMT de 1/2" </t>
  </si>
  <si>
    <t>IN 053</t>
  </si>
  <si>
    <t>Terminal EMT de 1/2"</t>
  </si>
  <si>
    <t xml:space="preserve">Cable No. 10 AWG-THHN </t>
  </si>
  <si>
    <t>Conector de ojo cobre No 8</t>
  </si>
  <si>
    <t>Varilla cobre macizo de 5/8" x 2,4m</t>
  </si>
  <si>
    <t>Tubo EMT de 1/2"</t>
  </si>
  <si>
    <t>IN 031</t>
  </si>
  <si>
    <t>Curva EMT de 1/2"</t>
  </si>
  <si>
    <t>IN 052</t>
  </si>
  <si>
    <t>Tablero monofásico con puerta, para 4 circuitos, con barraje en Cu fase-neutro-tierra.</t>
  </si>
  <si>
    <t>IN 005</t>
  </si>
  <si>
    <t xml:space="preserve">Breaker monopolar encufable de 20A </t>
  </si>
  <si>
    <t>IN 024</t>
  </si>
  <si>
    <t>Caja metalica galvanizada octagonal para roceta</t>
  </si>
  <si>
    <t>IN 023</t>
  </si>
  <si>
    <t>Caja metalica galvanizada 5800</t>
  </si>
  <si>
    <t>IN 022</t>
  </si>
  <si>
    <t>Caja metalica galvanizada 2400 con suplemento</t>
  </si>
  <si>
    <t>TOMA DOBLE AMERICANA 600 POLO TIERRA AVE</t>
  </si>
  <si>
    <t>TOMA GFCI FALLA A TIERRA 15 AMP</t>
  </si>
  <si>
    <t>IN 049</t>
  </si>
  <si>
    <t xml:space="preserve">Roseta plastica </t>
  </si>
  <si>
    <t>IN 004</t>
  </si>
  <si>
    <t>Bombillo Led 9w</t>
  </si>
  <si>
    <t>Curva EMT 1/2"</t>
  </si>
  <si>
    <t>IN 027</t>
  </si>
  <si>
    <t>Conector - Terminal EMT 1/2"</t>
  </si>
  <si>
    <t>IN 001</t>
  </si>
  <si>
    <t>Abrazadera grapa metalica 1/2" aleta sencilla y con tornillo de sujeción</t>
  </si>
  <si>
    <t>IN 026</t>
  </si>
  <si>
    <t>Cinta aislante negra x 15m</t>
  </si>
  <si>
    <t>rollo</t>
  </si>
  <si>
    <t>IN 041</t>
  </si>
  <si>
    <t>Medidor prepago monofásico bifilar 5 (80) A, 120 V, calibrado</t>
  </si>
  <si>
    <t>IN 050</t>
  </si>
  <si>
    <t>Sistema de gestión de recaudo, incluye equipos de comunicación "on-line y off-line" para medición prepago, incluye telemedida</t>
  </si>
  <si>
    <t>Ayudante eléctrico (2)</t>
  </si>
  <si>
    <t>PRESUPUESTO GENERAL SISTEMA FOTOVOLTAICO</t>
  </si>
  <si>
    <t>UN.</t>
  </si>
  <si>
    <t>CANT.</t>
  </si>
  <si>
    <t>V/UNITARIO</t>
  </si>
  <si>
    <t>V/TOTAL</t>
  </si>
  <si>
    <t xml:space="preserve">REALIZAR EL REPLANTEO DE OBRA </t>
  </si>
  <si>
    <t>und</t>
  </si>
  <si>
    <t>IMPLEMENTAR Y PONER EN FUNCIONAMIENTO EQUIPOS PARA LA OPERACIÓN FOTOVOLTAICA.</t>
  </si>
  <si>
    <t>IMPLEMENTAR SISTEMA DE MEDICIÓN Y GESTIÓN DE ENERGÍA.</t>
  </si>
  <si>
    <t>IMPLEMENTAR SISTEMA DE PUESTA A TIERRA.</t>
  </si>
  <si>
    <t>IMPLEMENTAR INSTALACIONES INTERNAS EN AC.</t>
  </si>
  <si>
    <t xml:space="preserve">SUBTOTAL COSTOS DIRECTOS </t>
  </si>
  <si>
    <t>Administración</t>
  </si>
  <si>
    <t>Imprevistos</t>
  </si>
  <si>
    <t>Utilidad</t>
  </si>
  <si>
    <t>IVA sobre Utilidad</t>
  </si>
  <si>
    <t>SUBTOTAL 1 (COSTOS DIRECTOS + INDIRECTOS)</t>
  </si>
  <si>
    <t>REALIZAR PLAN DE TRABAJO SOCIAL (% CON RESPECTO A LOS COSTOS DIRECTOS)</t>
  </si>
  <si>
    <t>VALOR SOLUCIÓN POR USUARIO</t>
  </si>
  <si>
    <t xml:space="preserve"> </t>
  </si>
  <si>
    <t>IMPLEMENTACIÓN DE SISTEMAS SOLARES FOTOVOLTAICOS EN LAS ZNI DEL MUNICIPIO DE LA URIBE, META</t>
  </si>
  <si>
    <t>Instalaciones Internas que incluyan cuatro (4) salidas de alumbrado y cuatro (4) tomacorrientes para vivienda.</t>
  </si>
  <si>
    <t>EQU. y HERR.</t>
  </si>
  <si>
    <t>TRANSP.</t>
  </si>
  <si>
    <t>MATERIAL</t>
  </si>
  <si>
    <t>EQUIPO GPS DE GEORREFERENCIACIÓN CON MEDIDOR LÁSER</t>
  </si>
  <si>
    <t>MANO DE OBRA</t>
  </si>
  <si>
    <t>SALARIO</t>
  </si>
  <si>
    <t>SALARIO TOTAL</t>
  </si>
  <si>
    <t>Poste metálico redondo de F 4" x 3 mm espesor, galvanizado en caliente, altura libre de 3 m.</t>
  </si>
  <si>
    <t>Transporte Bogotá-Villavicencio</t>
  </si>
  <si>
    <t>Transporte Villavicencio hasta la vivienda del usuario</t>
  </si>
  <si>
    <t>Un</t>
  </si>
  <si>
    <t>UN</t>
  </si>
  <si>
    <t>COSTOS INDIRECTOS (AIU +IVA)</t>
  </si>
  <si>
    <t>Replanteo y Georreferenciación de Usuarios</t>
  </si>
  <si>
    <t>Suministro e Instalación de batería de ión - litio tipo fosfato de hierro (LiFePO4) de ciclo profundo de 200 Ah - 25,6 VDC - 5000 ciclos hasta el 80% DOD, con BMS integrado</t>
  </si>
  <si>
    <t>Batería de ión - litio tipo fosfato de hierro (LiFePO4) de ciclo profundo de 200 Ah - 25,6 VDC - 5000 ciclos hasta el 80% DOD, con BMS integrado</t>
  </si>
  <si>
    <t>NOMBRE DEL OFERENTE:</t>
  </si>
  <si>
    <t>NOMBRE DEL REPRESENTANTE LEGAL DEL OFERENTE:</t>
  </si>
  <si>
    <t>CÉDULA DE CIUDADANÍA No.:</t>
  </si>
  <si>
    <t>FIRMA DEL OFERENTE</t>
  </si>
  <si>
    <t>REGULADOR 60A - 12/24V - C60 PARA SISTEMAS SOLARES</t>
  </si>
  <si>
    <t>IMPLEMENTACION MEDIDAS DE MANEJO AMBIENTAL</t>
  </si>
  <si>
    <t>Ítem</t>
  </si>
  <si>
    <t>Vr. Unitario</t>
  </si>
  <si>
    <t>Vr. Parcial</t>
  </si>
  <si>
    <t>Programa No 2. Actividades preliminares</t>
  </si>
  <si>
    <t>Ficha 2. Manejo para el transporte y almacenamiento de materiales y equipos</t>
  </si>
  <si>
    <t>Etiquetado de Materiales y Sustancias Quimicas</t>
  </si>
  <si>
    <t xml:space="preserve">Hojas de Seguridad </t>
  </si>
  <si>
    <t>Matriz de Compatibilidad</t>
  </si>
  <si>
    <t>Kit de derrames para punto de almacenamiento</t>
  </si>
  <si>
    <t>Cinta adhesiva para demarcación áreas de almacenamiento x 33mt</t>
  </si>
  <si>
    <t>Transporte Terrestre Bogota - Santa Marta</t>
  </si>
  <si>
    <t>kg</t>
  </si>
  <si>
    <t>Transporte Terrestre Santa Marta a veredas ó viviendas</t>
  </si>
  <si>
    <t>Programa No 3. Manejo de uso del suelo</t>
  </si>
  <si>
    <t>Ficha 3. Medidas para manejo de suelos</t>
  </si>
  <si>
    <t>Plástico calibre 6 ancho x mt ( protección de material excavado, 1m2 por usuario)</t>
  </si>
  <si>
    <t>Plástico calibre 6 ancho x mt ( preparación del concreto, 1m2 por usuario)</t>
  </si>
  <si>
    <t>Programa No 4. Manejo de residuos</t>
  </si>
  <si>
    <t>Ficha 4. Manejo de residuos peligrosos</t>
  </si>
  <si>
    <t>Etiquetado RESPEL</t>
  </si>
  <si>
    <t>Hojas de Seguridad</t>
  </si>
  <si>
    <t>Caneca tapa rosca para disposición de residuos(55 gal)</t>
  </si>
  <si>
    <t>Contenedor RAEE's (caneca tapa rosca 55 gal)</t>
  </si>
  <si>
    <t>Bolsas plásticas Rojas (paquete de 50 bolsas)</t>
  </si>
  <si>
    <t>paq</t>
  </si>
  <si>
    <t>Amarres plásticos</t>
  </si>
  <si>
    <t>Estiba antiderrame 1 posición para una caneca</t>
  </si>
  <si>
    <t xml:space="preserve">kit de derrames </t>
  </si>
  <si>
    <t>kit portátil para control de derrames ( 1 por cuadrilla)</t>
  </si>
  <si>
    <t>Instalación Punto de almacenamiento (incluye señalización)</t>
  </si>
  <si>
    <t>Cinta adhesiva para demarcación áreas de RESPEL/ RAEES x 33mt - Amarilla Negra</t>
  </si>
  <si>
    <t>Ficha 5. Manejo de residuos sólidos</t>
  </si>
  <si>
    <t>Punto Ecológico</t>
  </si>
  <si>
    <t>Señalización sitio de almacenamiento y manejo de residuos</t>
  </si>
  <si>
    <t>Cinta adhesiva para demarcación áreas de almacenamiento de Residuos  x 33mt</t>
  </si>
  <si>
    <t>Bolsas plásticas código de colores (paquete de 50 )</t>
  </si>
  <si>
    <t>Gestión Sacos de Cemento Transporte Veredas a Santa Marta</t>
  </si>
  <si>
    <t xml:space="preserve">Gestión Sacos de Cemento Transporte Santa Marta a Bogotá </t>
  </si>
  <si>
    <t>IMPLEMENTACIÓN PLAN DE TRABAJO SOCIAL</t>
  </si>
  <si>
    <t>USUARIOS</t>
  </si>
  <si>
    <t xml:space="preserve">Programa - Control social / Participación ciudadana  </t>
  </si>
  <si>
    <t xml:space="preserve">Mes </t>
  </si>
  <si>
    <t>Convocatoria por medios interpersonales: persona para recorrer cada una de las veredas que contempla  el municipio. Tres días para las actvidades 1,3 y 4 del programa Control social / Participación ciudadana.</t>
  </si>
  <si>
    <t>Día</t>
  </si>
  <si>
    <t>Ida y regreso</t>
  </si>
  <si>
    <t>Actividad 1: Socialización inicial del proyecto:</t>
  </si>
  <si>
    <t>Gastos de transporte para las comunidades: se estima la asistencia del 50% de los usuarios (442).</t>
  </si>
  <si>
    <t>Día  (ida y vuelta)</t>
  </si>
  <si>
    <t>Alquiler mobiliario, salón, sonido, computador, ventilador y  video Beam.</t>
  </si>
  <si>
    <t>Und</t>
  </si>
  <si>
    <t>Alquiler silla sin brazos o rimax</t>
  </si>
  <si>
    <t>Alquiler mesa tablón 10 puestos</t>
  </si>
  <si>
    <t>Alquiler de computador</t>
  </si>
  <si>
    <t>Alquiler Video Beam</t>
  </si>
  <si>
    <t>Alquiler de sonido</t>
  </si>
  <si>
    <t>Punto ecológico (Para disposición  de materiales de desechos de las actividades del programa  Control social / Participación ciudadana  y capacitaciones transversales).</t>
  </si>
  <si>
    <t>Actividad 2: Conformación del Comité de Acompañamiento Comunitario  (CAC) - Capacitación</t>
  </si>
  <si>
    <t>Gastos de transporte para los integrantes del CAC para desplazarse al casco urbanos a inscribir el CAC y ser capacitados por personería municipal, (se estima un promedio de 21 personas que estarán un día realizando estas actividades)</t>
  </si>
  <si>
    <t>Actividad 3: Reunión de seguimiento (Se propone mínimo 1 en la ejecución del contrato)</t>
  </si>
  <si>
    <t xml:space="preserve">Personal local que acompaña al profesional que presentará  los avances del contrato, en los desplazamientos que se realicen por cada vereda. </t>
  </si>
  <si>
    <t>Actividad 4: Evento de entrega formal de la solución energética, feria comercial, productiva, muestra cultural o gastronómica</t>
  </si>
  <si>
    <t>Refrigerios para la jornada de socialización se estima la asistencia de:  representantes por ente territorial (02), representantes del operador de red (02),  representantes de los entes de control (02),   representantes de ASOJUNTAS (02) y  representatividad del 100% de los usuarios.</t>
  </si>
  <si>
    <t>Transmisión streaming mínimo a dos cámaras  (Código embed para transmisión, duración un hora y media a dos horas)</t>
  </si>
  <si>
    <t>Internet satelital bajada 300 megas y de subida 30 Megas</t>
  </si>
  <si>
    <t>Planta eléctrica</t>
  </si>
  <si>
    <t>Programa -  Capacitaciones transversales</t>
  </si>
  <si>
    <t>Convocatoria por medios interpersonales: persona para recorrer cada una de las veredas que contempla  el municipio. Dos días para las actvidades 1,3 y 4 del programa Capacitaciones transversales</t>
  </si>
  <si>
    <t>Personal local que acompaña al profesional que presentará  los avances del contrato, en los desplazamientos que se realicen por cada vereda.</t>
  </si>
  <si>
    <t xml:space="preserve"> Actividad 1. Capacitaciones por grupos poblacionales: </t>
  </si>
  <si>
    <t>Gastos de materiales 1 paquete por cada capacitación: Mujeres, paz y energía, Centinelas de la energía, Proyectos productivos y/o emprendimientos con el uso eficiente de la energía.</t>
  </si>
  <si>
    <t xml:space="preserve">Und </t>
  </si>
  <si>
    <t>Actividad 2: Sostenibilidad y apropiación de la infraestructura (Educación y sensibilización ambiental, uso racional de la energía y cultura de pago y manual de operaciones básicas)</t>
  </si>
  <si>
    <t>Acrílicos (contiene información de manejo de las soluciones individuales medidas: 20x30 cm).</t>
  </si>
  <si>
    <t>Gastos de materiales.</t>
  </si>
  <si>
    <t xml:space="preserve">Actividad 3: Escuela de Formación para la Transición Energética Justa –Escuela TEJ </t>
  </si>
  <si>
    <t>Momento 1 - Diálogo social e inicio montaje solución energética</t>
  </si>
  <si>
    <t>Materiales  (Papel periódico, marcadores borrables, hojas blancas, cartulina, colores, dado, cinta, post-its, pinceles, alambre, esferos, fichas bibliográficas,  etc)</t>
  </si>
  <si>
    <t>Plotter con esquema de la cadena de la energía.</t>
  </si>
  <si>
    <t>Placa de madera, arcilla u otro material</t>
  </si>
  <si>
    <t>Temperas en aceite.</t>
  </si>
  <si>
    <t>Trjetones con preguntas problematizadoras</t>
  </si>
  <si>
    <t>Caja soluciones: Piezas gráficas con la norma</t>
  </si>
  <si>
    <t>Momento 2 - Diálogo social de monitoreo y sostenibilidad</t>
  </si>
  <si>
    <t>Gastos de papelería</t>
  </si>
  <si>
    <t>Imagen de referencia de rompecabezas, tamaño 1/2 pliego.</t>
  </si>
  <si>
    <t>Ploter Pacto por la JET</t>
  </si>
  <si>
    <t>VALOR POR USUARIO</t>
  </si>
  <si>
    <r>
      <t xml:space="preserve">Gastos de transporte de los profesionales que realizarán las diferentes capacitaciones y/o talleres.
</t>
    </r>
    <r>
      <rPr>
        <b/>
        <sz val="11"/>
        <color rgb="FF000000"/>
        <rFont val="Arial"/>
        <family val="2"/>
      </rPr>
      <t>*Nota:</t>
    </r>
    <r>
      <rPr>
        <sz val="11"/>
        <color rgb="FF000000"/>
        <rFont val="Arial"/>
        <family val="2"/>
      </rPr>
      <t xml:space="preserve"> los valores están contemplados dentro del presupuesto general.</t>
    </r>
  </si>
  <si>
    <r>
      <t xml:space="preserve">Gastos de honorarios de  los profesionales que realizarán las diferentes capacitaciones y/o talleres.
</t>
    </r>
    <r>
      <rPr>
        <b/>
        <sz val="11"/>
        <color theme="1"/>
        <rFont val="Arial"/>
        <family val="2"/>
      </rPr>
      <t>*Nota:</t>
    </r>
    <r>
      <rPr>
        <sz val="11"/>
        <color theme="1"/>
        <rFont val="Arial"/>
        <family val="2"/>
      </rPr>
      <t xml:space="preserve"> los valores están contemplados dentro del presupuesto general.</t>
    </r>
  </si>
  <si>
    <r>
      <t xml:space="preserve">Gastos de transporte y honorarios de los profesionales que presentarán la reunión de seguimiento.
</t>
    </r>
    <r>
      <rPr>
        <b/>
        <sz val="11"/>
        <color rgb="FF000000"/>
        <rFont val="Arial"/>
        <family val="2"/>
      </rPr>
      <t>*Nota:</t>
    </r>
    <r>
      <rPr>
        <sz val="11"/>
        <color rgb="FF000000"/>
        <rFont val="Arial"/>
        <family val="2"/>
      </rPr>
      <t xml:space="preserve"> los valores están contemplados dentro del presupuesto general.</t>
    </r>
  </si>
  <si>
    <r>
      <t xml:space="preserve">Gastos de transporte y honorarios de los profesionales que harán la entrega formal del proyecto en el evento final.
</t>
    </r>
    <r>
      <rPr>
        <b/>
        <sz val="11"/>
        <color rgb="FF000000"/>
        <rFont val="Arial"/>
        <family val="2"/>
      </rPr>
      <t>*Nota:</t>
    </r>
    <r>
      <rPr>
        <sz val="11"/>
        <color rgb="FF000000"/>
        <rFont val="Arial"/>
        <family val="2"/>
      </rPr>
      <t xml:space="preserve"> los valores están contemplados dentro del presupuesto general.</t>
    </r>
  </si>
  <si>
    <t>Tarjetones con los momentos de la cadena de la energía.(Producción, Transformación, Transmisión, Distribución y Comercialización)</t>
  </si>
  <si>
    <t>Cartillas centinelas de la energía para la capacitación Centinelas de la energía - se estima la asitencia de dos niños por usuario.</t>
  </si>
  <si>
    <r>
      <t xml:space="preserve">Convocatoria  masivas a cada una de las veredas. (El plan será utilizado a lo largo de las convocatorias que requiera el proyecto). </t>
    </r>
    <r>
      <rPr>
        <b/>
        <sz val="11"/>
        <color theme="1"/>
        <rFont val="Arial"/>
        <family val="2"/>
      </rPr>
      <t>*Nota:</t>
    </r>
    <r>
      <rPr>
        <sz val="11"/>
        <color theme="1"/>
        <rFont val="Arial"/>
        <family val="2"/>
      </rPr>
      <t xml:space="preserve"> la convocatoria se deberá realizar para la totalidad de actividades del programa  Control social / Participación ciudadana y capacitaciones transversales, de acuerdo con el cronograma definido.</t>
    </r>
  </si>
  <si>
    <t>Vr. Gral. Actividad</t>
  </si>
  <si>
    <t>VALOR TOTAL DEL PROYECTO</t>
  </si>
  <si>
    <t>IMPLEMENTAR MEDIDAS DE MANEJO AMBIENTAL (% CON RESPECTO A LOS COSTOS DIRECTOS)</t>
  </si>
  <si>
    <t>ANEXO 3 - OFERTA ECONÓMICA (CANTIDADES DE OBRA y APUs)</t>
  </si>
  <si>
    <t>Suministro e instalación de gabinete en lámina galvanizada (0.84Alto x 0,6Ancho x 0,46Fondo)mt, accesorios, conexionado, cableado, canalización, fijación y protecciones eléctricas incluye DPS, para el alojamiento de equipos y accesorios, tipo interior, para vivienda.</t>
  </si>
  <si>
    <t>Suministro e instalación de gabinete en lámina galvanizada (1,0Alto x 0,7Ancho x 0,4Fondo)mt, accesorios, conexionado, cableado, canalización, fijación y protecciones eléctricas incluye DPS, para el alojamiento de equipos y accesorios, tipo interior, para vivienda.</t>
  </si>
  <si>
    <t>Gabinete metálico (1,0Alto x 0,7Ancho x 0,4Fondo)mt en lámina galvanizada fabricado en Cold Rolled calibre 16, de sobreponer apto para montar equipo de control y protección en baja tensión, con puerta y chapa, con grado de protección Nema1, acabado en pintura electrostática. Con malla antiinsecto en las ranuras de ventilación, espacio para controlador, inversor y batería , accesorios, conexionado, cableado, canalización, fijación y protecciones eléctricas (incluye DPS, breakers,  para alojamiento de  equipos y accesorios), tipo interior.</t>
  </si>
  <si>
    <t>Suministro e instalación de estructura metálica para soporte de 2 páneles con poste de 3m galvanizado de 4'', marco y cimentación en concreto y puesta a tierra</t>
  </si>
  <si>
    <t>Suministro e instalación de 2 módulos solares monocristalinos de 605W cada uno (total 1.210 W) con acometida subterránea y cumplimiento RETIE, Incluye Acometida principal eléctrica subterránea desde los módulos solares hasta el gabinete, en cable solar Cu PV</t>
  </si>
  <si>
    <t>Suministro e instalación de 2 módulos solares monocristalinos de 605 W (total 1.210 W) con acometida subterránea y cumplimiento RETIE, Incluye Acometida principal eléctrica subterránea desde los módulos solares hasta el gabinete, en cable solar Cu PV</t>
  </si>
  <si>
    <t>Módulo solar fotovoltaico monocristalino tipo PERC "Half Cell" de 605 Wp con las siguientes características: ƞ ≥ 20%; tolerancia +3% condiciones STC, Garantía de 12 años, producción de energía ≥ 90% a los 12 años y ≥ 80% a los 25 años, temperatura de trabajo de -40ºC +80ºC, IEC61205, Certificación de Conformidad de Producto RETIE.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</si>
</sst>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##0_-;;;_-@_-"/>
    <numFmt numFmtId="168" formatCode="_-* #,##0.00_-;;;_-@_-"/>
    <numFmt numFmtId="169" formatCode="0;;"/>
    <numFmt numFmtId="170" formatCode="_-* #,##0.0000_-;;;_-@_-"/>
    <numFmt numFmtId="171" formatCode="_-&quot;$&quot;* #,##0.00_-;;;_-@_-"/>
    <numFmt numFmtId="172" formatCode="0.0000;;"/>
    <numFmt numFmtId="173" formatCode="0.00;;"/>
    <numFmt numFmtId="174" formatCode="_-* #,##0.00_-;\-* #,##0.00_-;_-* &quot;-&quot;_-;_-@_-"/>
    <numFmt numFmtId="175" formatCode="_(&quot;$&quot;\ * #,##0.00_);_(&quot;$&quot;\ * \(#,##0.00\);_(&quot;$&quot;\ * &quot;-&quot;??_);_(@_)"/>
    <numFmt numFmtId="176" formatCode="_-* #,##0.00\ _€_-;\-* #,##0.00\ _€_-;_-* &quot;-&quot;??\ _€_-;_-@_-"/>
    <numFmt numFmtId="177" formatCode="_-* #,##0.00\ &quot;Pts&quot;_-;\-* #,##0.00\ &quot;Pts&quot;_-;_-* &quot;-&quot;??\ &quot;Pts&quot;_-;_-@_-"/>
    <numFmt numFmtId="178" formatCode="0.0%"/>
    <numFmt numFmtId="179" formatCode="_-&quot;$&quot;* #,##0_-;;;_-@_-"/>
    <numFmt numFmtId="180" formatCode="0.000000%"/>
    <numFmt numFmtId="181" formatCode="#,##0.0000"/>
    <numFmt numFmtId="182" formatCode="[$$-240A]\ #,##0.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00"/>
      <name val="Calibri"/>
      <family val="2"/>
    </font>
    <font>
      <b/>
      <sz val="14"/>
      <name val="Arial"/>
      <family val="2"/>
    </font>
    <font>
      <sz val="12"/>
      <color rgb="FF000000"/>
      <name val="Lato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0" tint="-0.249977111117893"/>
      <name val="Calibri"/>
      <family val="2"/>
    </font>
    <font>
      <b/>
      <sz val="12"/>
      <color rgb="FF000000"/>
      <name val="Arial"/>
      <family val="2"/>
    </font>
    <font>
      <b/>
      <sz val="10.5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color rgb="FF000000"/>
      <name val="Calibri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E9F2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919D"/>
      </left>
      <right style="thin">
        <color rgb="FF23919D"/>
      </right>
      <top style="thin">
        <color rgb="FF23919D"/>
      </top>
      <bottom style="thin">
        <color rgb="FF23919D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8" fillId="0" borderId="0"/>
    <xf numFmtId="17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334">
    <xf numFmtId="0" fontId="0" fillId="0" borderId="0" xfId="0"/>
    <xf numFmtId="0" fontId="4" fillId="0" borderId="0" xfId="2" applyFont="1"/>
    <xf numFmtId="0" fontId="5" fillId="2" borderId="1" xfId="2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7" fontId="9" fillId="3" borderId="1" xfId="1" applyNumberFormat="1" applyFont="1" applyFill="1" applyBorder="1" applyAlignment="1">
      <alignment horizontal="center" vertical="center" wrapText="1"/>
    </xf>
    <xf numFmtId="168" fontId="9" fillId="3" borderId="1" xfId="1" applyNumberFormat="1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 wrapText="1"/>
    </xf>
    <xf numFmtId="44" fontId="9" fillId="3" borderId="1" xfId="1" applyNumberFormat="1" applyFont="1" applyFill="1" applyBorder="1" applyAlignment="1">
      <alignment horizontal="center" vertical="center" wrapText="1"/>
    </xf>
    <xf numFmtId="170" fontId="9" fillId="3" borderId="1" xfId="1" applyNumberFormat="1" applyFont="1" applyFill="1" applyBorder="1" applyAlignment="1">
      <alignment horizontal="center" vertical="center" wrapText="1"/>
    </xf>
    <xf numFmtId="171" fontId="9" fillId="3" borderId="1" xfId="1" applyNumberFormat="1" applyFont="1" applyFill="1" applyBorder="1" applyAlignment="1">
      <alignment vertical="center" wrapText="1"/>
    </xf>
    <xf numFmtId="171" fontId="7" fillId="3" borderId="1" xfId="3" applyNumberFormat="1" applyFont="1" applyFill="1" applyBorder="1" applyAlignment="1">
      <alignment vertical="center" wrapText="1"/>
    </xf>
    <xf numFmtId="171" fontId="4" fillId="0" borderId="0" xfId="2" applyNumberFormat="1" applyFont="1"/>
    <xf numFmtId="171" fontId="9" fillId="3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44" fontId="8" fillId="3" borderId="5" xfId="4" applyNumberFormat="1" applyFont="1" applyFill="1" applyBorder="1" applyAlignment="1">
      <alignment horizontal="center" vertical="center"/>
    </xf>
    <xf numFmtId="172" fontId="9" fillId="3" borderId="1" xfId="1" applyNumberFormat="1" applyFont="1" applyFill="1" applyBorder="1" applyAlignment="1">
      <alignment horizontal="center" vertical="center" wrapText="1"/>
    </xf>
    <xf numFmtId="166" fontId="9" fillId="3" borderId="1" xfId="4" applyFont="1" applyFill="1" applyBorder="1" applyAlignment="1">
      <alignment horizontal="center" vertical="center" wrapText="1"/>
    </xf>
    <xf numFmtId="173" fontId="9" fillId="3" borderId="1" xfId="1" applyNumberFormat="1" applyFont="1" applyFill="1" applyBorder="1" applyAlignment="1">
      <alignment horizontal="center" vertical="center" wrapText="1"/>
    </xf>
    <xf numFmtId="171" fontId="7" fillId="4" borderId="1" xfId="3" applyNumberFormat="1" applyFont="1" applyFill="1" applyBorder="1" applyAlignment="1">
      <alignment vertical="center" wrapText="1"/>
    </xf>
    <xf numFmtId="0" fontId="4" fillId="0" borderId="1" xfId="2" applyFont="1" applyBorder="1"/>
    <xf numFmtId="171" fontId="7" fillId="3" borderId="1" xfId="3" applyNumberFormat="1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0" fontId="11" fillId="0" borderId="0" xfId="2" applyFont="1"/>
    <xf numFmtId="0" fontId="12" fillId="0" borderId="0" xfId="2" applyFont="1" applyAlignment="1">
      <alignment vertical="top"/>
    </xf>
    <xf numFmtId="0" fontId="10" fillId="0" borderId="0" xfId="6" applyFont="1"/>
    <xf numFmtId="0" fontId="10" fillId="0" borderId="0" xfId="6" applyFont="1" applyAlignment="1">
      <alignment horizontal="left"/>
    </xf>
    <xf numFmtId="0" fontId="13" fillId="0" borderId="0" xfId="6" applyFont="1"/>
    <xf numFmtId="174" fontId="11" fillId="0" borderId="0" xfId="7" applyNumberFormat="1" applyFont="1"/>
    <xf numFmtId="0" fontId="2" fillId="3" borderId="1" xfId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168" fontId="9" fillId="3" borderId="1" xfId="1" applyNumberFormat="1" applyFont="1" applyFill="1" applyBorder="1" applyAlignment="1">
      <alignment horizontal="left" vertical="center" wrapText="1"/>
    </xf>
    <xf numFmtId="168" fontId="9" fillId="3" borderId="4" xfId="1" applyNumberFormat="1" applyFont="1" applyFill="1" applyBorder="1" applyAlignment="1">
      <alignment horizontal="center" vertical="center" wrapText="1"/>
    </xf>
    <xf numFmtId="166" fontId="9" fillId="3" borderId="8" xfId="4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vertical="center" wrapText="1"/>
    </xf>
    <xf numFmtId="168" fontId="9" fillId="3" borderId="1" xfId="1" applyNumberFormat="1" applyFont="1" applyFill="1" applyBorder="1" applyAlignment="1">
      <alignment vertical="center" wrapText="1"/>
    </xf>
    <xf numFmtId="167" fontId="9" fillId="3" borderId="8" xfId="1" applyNumberFormat="1" applyFont="1" applyFill="1" applyBorder="1" applyAlignment="1">
      <alignment horizontal="center" vertical="center" wrapText="1"/>
    </xf>
    <xf numFmtId="168" fontId="9" fillId="3" borderId="8" xfId="1" applyNumberFormat="1" applyFont="1" applyFill="1" applyBorder="1" applyAlignment="1">
      <alignment horizontal="center" vertical="center" wrapText="1"/>
    </xf>
    <xf numFmtId="169" fontId="9" fillId="3" borderId="8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justify" vertical="center" wrapText="1"/>
    </xf>
    <xf numFmtId="168" fontId="9" fillId="3" borderId="1" xfId="1" applyNumberFormat="1" applyFont="1" applyFill="1" applyBorder="1" applyAlignment="1">
      <alignment horizontal="justify" vertical="center" wrapText="1"/>
    </xf>
    <xf numFmtId="0" fontId="21" fillId="0" borderId="0" xfId="22" applyFont="1"/>
    <xf numFmtId="0" fontId="24" fillId="0" borderId="0" xfId="22" applyFont="1"/>
    <xf numFmtId="0" fontId="24" fillId="0" borderId="0" xfId="22" applyFont="1" applyAlignment="1">
      <alignment vertical="center"/>
    </xf>
    <xf numFmtId="0" fontId="24" fillId="0" borderId="0" xfId="22" applyFont="1" applyAlignment="1">
      <alignment horizontal="center" vertical="center"/>
    </xf>
    <xf numFmtId="0" fontId="25" fillId="8" borderId="26" xfId="22" applyFont="1" applyFill="1" applyBorder="1" applyAlignment="1">
      <alignment horizontal="center" vertical="center" wrapText="1"/>
    </xf>
    <xf numFmtId="0" fontId="25" fillId="8" borderId="26" xfId="22" applyFont="1" applyFill="1" applyBorder="1" applyAlignment="1">
      <alignment horizontal="center" vertical="center"/>
    </xf>
    <xf numFmtId="0" fontId="26" fillId="0" borderId="0" xfId="22" applyFont="1"/>
    <xf numFmtId="0" fontId="27" fillId="0" borderId="0" xfId="22" applyFont="1"/>
    <xf numFmtId="0" fontId="34" fillId="0" borderId="0" xfId="0" applyFont="1"/>
    <xf numFmtId="43" fontId="24" fillId="0" borderId="0" xfId="21" applyFont="1"/>
    <xf numFmtId="10" fontId="24" fillId="0" borderId="0" xfId="22" applyNumberFormat="1" applyFont="1"/>
    <xf numFmtId="10" fontId="24" fillId="0" borderId="0" xfId="18" applyNumberFormat="1" applyFont="1"/>
    <xf numFmtId="179" fontId="7" fillId="4" borderId="1" xfId="3" applyNumberFormat="1" applyFont="1" applyFill="1" applyBorder="1" applyAlignment="1">
      <alignment vertical="center" wrapText="1"/>
    </xf>
    <xf numFmtId="42" fontId="24" fillId="0" borderId="0" xfId="22" applyNumberFormat="1" applyFont="1"/>
    <xf numFmtId="0" fontId="20" fillId="11" borderId="1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178" fontId="20" fillId="6" borderId="1" xfId="0" applyNumberFormat="1" applyFont="1" applyFill="1" applyBorder="1" applyAlignment="1">
      <alignment horizontal="center" vertical="center" wrapText="1"/>
    </xf>
    <xf numFmtId="178" fontId="20" fillId="6" borderId="1" xfId="18" applyNumberFormat="1" applyFont="1" applyFill="1" applyBorder="1" applyAlignment="1">
      <alignment horizontal="center" vertical="center" wrapText="1"/>
    </xf>
    <xf numFmtId="0" fontId="21" fillId="0" borderId="0" xfId="22" applyFont="1" applyFill="1"/>
    <xf numFmtId="0" fontId="24" fillId="0" borderId="10" xfId="22" applyFont="1" applyFill="1" applyBorder="1" applyAlignment="1">
      <alignment horizontal="left" vertical="center"/>
    </xf>
    <xf numFmtId="0" fontId="24" fillId="0" borderId="10" xfId="22" applyFont="1" applyFill="1" applyBorder="1" applyAlignment="1">
      <alignment horizontal="center" vertical="center"/>
    </xf>
    <xf numFmtId="3" fontId="24" fillId="0" borderId="10" xfId="22" applyNumberFormat="1" applyFont="1" applyFill="1" applyBorder="1" applyAlignment="1">
      <alignment horizontal="center" vertical="center"/>
    </xf>
    <xf numFmtId="165" fontId="24" fillId="0" borderId="10" xfId="23" applyFont="1" applyFill="1" applyBorder="1" applyAlignment="1">
      <alignment horizontal="right" vertical="center"/>
    </xf>
    <xf numFmtId="0" fontId="24" fillId="0" borderId="0" xfId="22" applyFont="1" applyFill="1"/>
    <xf numFmtId="0" fontId="24" fillId="0" borderId="10" xfId="22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justify" vertical="center" wrapText="1"/>
    </xf>
    <xf numFmtId="0" fontId="28" fillId="0" borderId="0" xfId="22" applyFont="1" applyFill="1"/>
    <xf numFmtId="0" fontId="36" fillId="0" borderId="0" xfId="22" applyFont="1" applyFill="1"/>
    <xf numFmtId="0" fontId="29" fillId="0" borderId="10" xfId="0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0" fontId="24" fillId="0" borderId="7" xfId="22" applyFont="1" applyBorder="1"/>
    <xf numFmtId="0" fontId="28" fillId="0" borderId="7" xfId="22" applyFont="1" applyBorder="1"/>
    <xf numFmtId="0" fontId="39" fillId="0" borderId="7" xfId="22" applyFont="1" applyBorder="1" applyAlignment="1">
      <alignment horizontal="center"/>
    </xf>
    <xf numFmtId="181" fontId="9" fillId="3" borderId="1" xfId="1" applyNumberFormat="1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left"/>
    </xf>
    <xf numFmtId="0" fontId="10" fillId="0" borderId="0" xfId="6" applyFont="1" applyBorder="1" applyAlignment="1">
      <alignment horizontal="left"/>
    </xf>
    <xf numFmtId="0" fontId="7" fillId="3" borderId="35" xfId="1" applyFont="1" applyFill="1" applyBorder="1" applyAlignment="1">
      <alignment horizontal="right" vertical="center" wrapText="1"/>
    </xf>
    <xf numFmtId="0" fontId="7" fillId="3" borderId="0" xfId="1" applyFont="1" applyFill="1" applyBorder="1" applyAlignment="1">
      <alignment horizontal="right" vertical="center" wrapText="1"/>
    </xf>
    <xf numFmtId="0" fontId="4" fillId="0" borderId="0" xfId="2" applyFont="1" applyBorder="1"/>
    <xf numFmtId="0" fontId="21" fillId="0" borderId="35" xfId="22" applyFont="1" applyBorder="1"/>
    <xf numFmtId="0" fontId="21" fillId="0" borderId="0" xfId="22" applyFont="1" applyBorder="1"/>
    <xf numFmtId="10" fontId="24" fillId="0" borderId="0" xfId="18" applyNumberFormat="1" applyFont="1" applyBorder="1"/>
    <xf numFmtId="0" fontId="24" fillId="0" borderId="0" xfId="22" applyFont="1" applyBorder="1"/>
    <xf numFmtId="0" fontId="24" fillId="0" borderId="36" xfId="22" applyFont="1" applyBorder="1"/>
    <xf numFmtId="0" fontId="28" fillId="0" borderId="0" xfId="22" applyFont="1" applyBorder="1"/>
    <xf numFmtId="10" fontId="24" fillId="0" borderId="0" xfId="22" applyNumberFormat="1" applyFont="1" applyBorder="1"/>
    <xf numFmtId="0" fontId="21" fillId="0" borderId="9" xfId="22" applyFont="1" applyBorder="1"/>
    <xf numFmtId="0" fontId="21" fillId="0" borderId="7" xfId="22" applyFont="1" applyBorder="1"/>
    <xf numFmtId="0" fontId="24" fillId="0" borderId="24" xfId="22" applyFont="1" applyBorder="1"/>
    <xf numFmtId="172" fontId="9" fillId="3" borderId="0" xfId="1" applyNumberFormat="1" applyFont="1" applyFill="1" applyBorder="1" applyAlignment="1">
      <alignment horizontal="center" vertical="center" wrapText="1"/>
    </xf>
    <xf numFmtId="0" fontId="4" fillId="0" borderId="36" xfId="2" applyFont="1" applyBorder="1"/>
    <xf numFmtId="0" fontId="2" fillId="3" borderId="35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7" fillId="0" borderId="35" xfId="22" applyFont="1" applyBorder="1"/>
    <xf numFmtId="0" fontId="25" fillId="0" borderId="0" xfId="22" applyFont="1" applyBorder="1"/>
    <xf numFmtId="0" fontId="27" fillId="0" borderId="0" xfId="22" applyFont="1" applyBorder="1"/>
    <xf numFmtId="10" fontId="26" fillId="0" borderId="0" xfId="22" applyNumberFormat="1" applyFont="1" applyBorder="1"/>
    <xf numFmtId="0" fontId="26" fillId="0" borderId="0" xfId="22" applyFont="1" applyBorder="1"/>
    <xf numFmtId="0" fontId="26" fillId="0" borderId="36" xfId="22" applyFont="1" applyBorder="1"/>
    <xf numFmtId="0" fontId="27" fillId="0" borderId="9" xfId="22" applyFont="1" applyBorder="1"/>
    <xf numFmtId="0" fontId="25" fillId="0" borderId="7" xfId="22" applyFont="1" applyBorder="1"/>
    <xf numFmtId="0" fontId="27" fillId="0" borderId="7" xfId="22" applyFont="1" applyBorder="1"/>
    <xf numFmtId="0" fontId="26" fillId="0" borderId="7" xfId="22" applyFont="1" applyBorder="1"/>
    <xf numFmtId="0" fontId="26" fillId="0" borderId="24" xfId="22" applyFont="1" applyBorder="1"/>
    <xf numFmtId="0" fontId="11" fillId="0" borderId="0" xfId="25" applyFont="1"/>
    <xf numFmtId="0" fontId="41" fillId="6" borderId="1" xfId="25" applyFont="1" applyFill="1" applyBorder="1" applyAlignment="1">
      <alignment horizontal="center" vertical="center"/>
    </xf>
    <xf numFmtId="0" fontId="42" fillId="14" borderId="1" xfId="25" applyFont="1" applyFill="1" applyBorder="1" applyAlignment="1">
      <alignment vertical="center" wrapText="1"/>
    </xf>
    <xf numFmtId="0" fontId="43" fillId="0" borderId="4" xfId="25" applyFont="1" applyBorder="1" applyAlignment="1">
      <alignment horizontal="left" vertical="center" wrapText="1"/>
    </xf>
    <xf numFmtId="0" fontId="19" fillId="0" borderId="4" xfId="25" applyFont="1" applyBorder="1"/>
    <xf numFmtId="0" fontId="19" fillId="0" borderId="1" xfId="25" applyFont="1" applyBorder="1" applyAlignment="1">
      <alignment horizontal="center" vertical="center" wrapText="1"/>
    </xf>
    <xf numFmtId="1" fontId="19" fillId="0" borderId="1" xfId="25" applyNumberFormat="1" applyFont="1" applyBorder="1" applyAlignment="1">
      <alignment horizontal="center" vertical="center" wrapText="1"/>
    </xf>
    <xf numFmtId="42" fontId="19" fillId="0" borderId="1" xfId="26" applyFont="1" applyBorder="1" applyAlignment="1">
      <alignment horizontal="left" vertical="center" wrapText="1"/>
    </xf>
    <xf numFmtId="0" fontId="17" fillId="0" borderId="1" xfId="25" applyFont="1" applyBorder="1" applyAlignment="1">
      <alignment horizontal="center" vertical="center" wrapText="1"/>
    </xf>
    <xf numFmtId="1" fontId="17" fillId="0" borderId="1" xfId="25" applyNumberFormat="1" applyFont="1" applyBorder="1" applyAlignment="1">
      <alignment horizontal="center" vertical="center" wrapText="1"/>
    </xf>
    <xf numFmtId="42" fontId="17" fillId="0" borderId="1" xfId="26" applyFont="1" applyBorder="1" applyAlignment="1">
      <alignment horizontal="right" vertical="center"/>
    </xf>
    <xf numFmtId="1" fontId="17" fillId="3" borderId="1" xfId="25" applyNumberFormat="1" applyFont="1" applyFill="1" applyBorder="1" applyAlignment="1">
      <alignment horizontal="center" vertical="center" wrapText="1"/>
    </xf>
    <xf numFmtId="0" fontId="45" fillId="0" borderId="4" xfId="25" applyFont="1" applyBorder="1" applyAlignment="1">
      <alignment horizontal="left" vertical="center" wrapText="1"/>
    </xf>
    <xf numFmtId="0" fontId="17" fillId="0" borderId="1" xfId="25" applyFont="1" applyBorder="1" applyAlignment="1">
      <alignment horizontal="left" vertical="center" wrapText="1"/>
    </xf>
    <xf numFmtId="42" fontId="17" fillId="0" borderId="1" xfId="26" applyFont="1" applyBorder="1" applyAlignment="1">
      <alignment horizontal="right" vertical="center" wrapText="1"/>
    </xf>
    <xf numFmtId="0" fontId="19" fillId="0" borderId="1" xfId="25" applyFont="1" applyBorder="1"/>
    <xf numFmtId="42" fontId="17" fillId="0" borderId="1" xfId="26" applyFont="1" applyFill="1" applyBorder="1" applyAlignment="1">
      <alignment horizontal="right" vertical="center"/>
    </xf>
    <xf numFmtId="42" fontId="17" fillId="0" borderId="3" xfId="26" applyFont="1" applyBorder="1" applyAlignment="1">
      <alignment horizontal="right" vertical="center"/>
    </xf>
    <xf numFmtId="0" fontId="41" fillId="15" borderId="0" xfId="25" applyFont="1" applyFill="1" applyBorder="1" applyAlignment="1">
      <alignment horizontal="center" vertical="center"/>
    </xf>
    <xf numFmtId="42" fontId="19" fillId="0" borderId="1" xfId="26" applyFont="1" applyBorder="1" applyAlignment="1">
      <alignment horizontal="right" vertical="center" wrapText="1"/>
    </xf>
    <xf numFmtId="0" fontId="17" fillId="0" borderId="35" xfId="25" applyFont="1" applyBorder="1" applyAlignment="1">
      <alignment horizontal="center" vertical="center"/>
    </xf>
    <xf numFmtId="0" fontId="17" fillId="0" borderId="0" xfId="25" applyFont="1" applyBorder="1" applyAlignment="1">
      <alignment horizontal="left" vertical="center" wrapText="1"/>
    </xf>
    <xf numFmtId="0" fontId="17" fillId="0" borderId="0" xfId="25" applyFont="1" applyBorder="1" applyAlignment="1">
      <alignment horizontal="center" vertical="center" wrapText="1"/>
    </xf>
    <xf numFmtId="182" fontId="17" fillId="0" borderId="0" xfId="25" applyNumberFormat="1" applyFont="1" applyBorder="1" applyAlignment="1">
      <alignment horizontal="center" vertical="center"/>
    </xf>
    <xf numFmtId="182" fontId="17" fillId="0" borderId="36" xfId="25" applyNumberFormat="1" applyFont="1" applyBorder="1" applyAlignment="1">
      <alignment horizontal="center" vertical="center"/>
    </xf>
    <xf numFmtId="0" fontId="17" fillId="0" borderId="9" xfId="25" applyFont="1" applyBorder="1" applyAlignment="1">
      <alignment horizontal="center" vertical="center"/>
    </xf>
    <xf numFmtId="0" fontId="17" fillId="0" borderId="7" xfId="25" applyFont="1" applyBorder="1" applyAlignment="1">
      <alignment horizontal="left" vertical="center" wrapText="1"/>
    </xf>
    <xf numFmtId="0" fontId="17" fillId="0" borderId="7" xfId="25" applyFont="1" applyBorder="1" applyAlignment="1">
      <alignment horizontal="center" vertical="center" wrapText="1"/>
    </xf>
    <xf numFmtId="3" fontId="20" fillId="0" borderId="1" xfId="25" applyNumberFormat="1" applyFont="1" applyBorder="1" applyAlignment="1">
      <alignment horizontal="right" vertical="center"/>
    </xf>
    <xf numFmtId="0" fontId="20" fillId="0" borderId="1" xfId="25" applyFont="1" applyBorder="1" applyAlignment="1">
      <alignment horizontal="center" vertical="center"/>
    </xf>
    <xf numFmtId="0" fontId="11" fillId="0" borderId="0" xfId="25" applyFont="1" applyBorder="1"/>
    <xf numFmtId="2" fontId="11" fillId="0" borderId="0" xfId="25" applyNumberFormat="1" applyFont="1" applyBorder="1"/>
    <xf numFmtId="0" fontId="14" fillId="15" borderId="1" xfId="25" applyFont="1" applyFill="1" applyBorder="1" applyAlignment="1">
      <alignment horizontal="center" vertical="center"/>
    </xf>
    <xf numFmtId="3" fontId="14" fillId="16" borderId="1" xfId="25" applyNumberFormat="1" applyFont="1" applyFill="1" applyBorder="1" applyAlignment="1">
      <alignment horizontal="center" vertical="center"/>
    </xf>
    <xf numFmtId="0" fontId="14" fillId="6" borderId="33" xfId="25" applyFont="1" applyFill="1" applyBorder="1" applyAlignment="1">
      <alignment horizontal="center" vertical="center"/>
    </xf>
    <xf numFmtId="0" fontId="13" fillId="6" borderId="33" xfId="25" applyFont="1" applyFill="1" applyBorder="1" applyAlignment="1">
      <alignment horizontal="center" vertical="center"/>
    </xf>
    <xf numFmtId="0" fontId="16" fillId="6" borderId="33" xfId="25" applyFont="1" applyFill="1" applyBorder="1" applyAlignment="1">
      <alignment horizontal="center" vertical="center"/>
    </xf>
    <xf numFmtId="0" fontId="11" fillId="0" borderId="1" xfId="25" applyFont="1" applyBorder="1" applyAlignment="1">
      <alignment horizontal="left" vertical="center" wrapText="1"/>
    </xf>
    <xf numFmtId="0" fontId="11" fillId="0" borderId="1" xfId="25" applyFont="1" applyBorder="1" applyAlignment="1">
      <alignment horizontal="center" vertical="center" wrapText="1"/>
    </xf>
    <xf numFmtId="42" fontId="11" fillId="0" borderId="1" xfId="26" applyFont="1" applyFill="1" applyBorder="1" applyAlignment="1">
      <alignment horizontal="center" vertical="center"/>
    </xf>
    <xf numFmtId="42" fontId="11" fillId="0" borderId="1" xfId="25" applyNumberFormat="1" applyFont="1" applyBorder="1" applyAlignment="1">
      <alignment horizontal="center" vertical="center" wrapText="1"/>
    </xf>
    <xf numFmtId="0" fontId="10" fillId="0" borderId="1" xfId="25" applyFont="1" applyBorder="1" applyAlignment="1">
      <alignment horizontal="left" vertical="center" wrapText="1"/>
    </xf>
    <xf numFmtId="0" fontId="10" fillId="0" borderId="1" xfId="25" applyFont="1" applyBorder="1" applyAlignment="1">
      <alignment horizontal="center" vertical="center" wrapText="1"/>
    </xf>
    <xf numFmtId="1" fontId="10" fillId="0" borderId="1" xfId="25" applyNumberFormat="1" applyFont="1" applyBorder="1" applyAlignment="1">
      <alignment horizontal="center" vertical="center" wrapText="1"/>
    </xf>
    <xf numFmtId="42" fontId="10" fillId="0" borderId="1" xfId="26" applyFont="1" applyFill="1" applyBorder="1" applyAlignment="1">
      <alignment horizontal="center" vertical="center"/>
    </xf>
    <xf numFmtId="1" fontId="10" fillId="0" borderId="19" xfId="25" applyNumberFormat="1" applyFont="1" applyBorder="1" applyAlignment="1">
      <alignment horizontal="center" vertical="center" wrapText="1"/>
    </xf>
    <xf numFmtId="42" fontId="10" fillId="0" borderId="19" xfId="26" applyFont="1" applyFill="1" applyBorder="1" applyAlignment="1">
      <alignment horizontal="center" vertical="center"/>
    </xf>
    <xf numFmtId="42" fontId="10" fillId="0" borderId="10" xfId="25" applyNumberFormat="1" applyFont="1" applyBorder="1" applyAlignment="1">
      <alignment horizontal="center" vertical="center" wrapText="1"/>
    </xf>
    <xf numFmtId="0" fontId="10" fillId="0" borderId="10" xfId="25" applyFont="1" applyBorder="1" applyAlignment="1">
      <alignment horizontal="center" vertical="center" wrapText="1"/>
    </xf>
    <xf numFmtId="42" fontId="10" fillId="0" borderId="10" xfId="26" applyFont="1" applyFill="1" applyBorder="1" applyAlignment="1">
      <alignment horizontal="center" vertical="center"/>
    </xf>
    <xf numFmtId="0" fontId="10" fillId="0" borderId="19" xfId="25" applyFont="1" applyBorder="1" applyAlignment="1">
      <alignment horizontal="center" vertical="center" wrapText="1"/>
    </xf>
    <xf numFmtId="42" fontId="11" fillId="0" borderId="1" xfId="25" applyNumberFormat="1" applyFont="1" applyBorder="1" applyAlignment="1">
      <alignment horizontal="center" vertical="center"/>
    </xf>
    <xf numFmtId="1" fontId="10" fillId="0" borderId="10" xfId="25" applyNumberFormat="1" applyFont="1" applyBorder="1" applyAlignment="1">
      <alignment horizontal="center" vertical="center" wrapText="1"/>
    </xf>
    <xf numFmtId="42" fontId="11" fillId="0" borderId="1" xfId="26" applyFont="1" applyBorder="1" applyAlignment="1">
      <alignment horizontal="center" vertical="center" wrapText="1"/>
    </xf>
    <xf numFmtId="42" fontId="10" fillId="0" borderId="8" xfId="25" applyNumberFormat="1" applyFont="1" applyBorder="1" applyAlignment="1">
      <alignment horizontal="center" vertical="center" wrapText="1"/>
    </xf>
    <xf numFmtId="42" fontId="10" fillId="0" borderId="1" xfId="25" applyNumberFormat="1" applyFont="1" applyBorder="1" applyAlignment="1">
      <alignment horizontal="center" vertical="center" wrapText="1"/>
    </xf>
    <xf numFmtId="42" fontId="11" fillId="0" borderId="2" xfId="25" applyNumberFormat="1" applyFont="1" applyBorder="1" applyAlignment="1">
      <alignment horizontal="center" vertical="center" wrapText="1"/>
    </xf>
    <xf numFmtId="0" fontId="10" fillId="0" borderId="0" xfId="25" applyFont="1" applyAlignment="1">
      <alignment horizontal="left" vertical="center"/>
    </xf>
    <xf numFmtId="1" fontId="10" fillId="0" borderId="18" xfId="25" applyNumberFormat="1" applyFont="1" applyBorder="1" applyAlignment="1">
      <alignment horizontal="center" vertical="center" wrapText="1"/>
    </xf>
    <xf numFmtId="42" fontId="16" fillId="0" borderId="0" xfId="25" applyNumberFormat="1" applyFont="1" applyAlignment="1">
      <alignment horizontal="center" vertical="center"/>
    </xf>
    <xf numFmtId="42" fontId="10" fillId="0" borderId="2" xfId="26" applyFont="1" applyBorder="1" applyAlignment="1">
      <alignment horizontal="center" vertical="center"/>
    </xf>
    <xf numFmtId="0" fontId="10" fillId="0" borderId="1" xfId="25" applyFont="1" applyBorder="1" applyAlignment="1">
      <alignment horizontal="center" vertical="center"/>
    </xf>
    <xf numFmtId="42" fontId="10" fillId="0" borderId="1" xfId="26" applyFont="1" applyBorder="1" applyAlignment="1">
      <alignment horizontal="center" vertical="center"/>
    </xf>
    <xf numFmtId="42" fontId="10" fillId="0" borderId="12" xfId="26" applyFont="1" applyBorder="1" applyAlignment="1">
      <alignment horizontal="center" vertical="center"/>
    </xf>
    <xf numFmtId="42" fontId="10" fillId="0" borderId="8" xfId="26" applyFont="1" applyFill="1" applyBorder="1" applyAlignment="1">
      <alignment horizontal="center" vertical="center"/>
    </xf>
    <xf numFmtId="42" fontId="10" fillId="0" borderId="17" xfId="26" applyFont="1" applyBorder="1" applyAlignment="1">
      <alignment horizontal="center" vertical="center"/>
    </xf>
    <xf numFmtId="0" fontId="16" fillId="3" borderId="6" xfId="25" applyFont="1" applyFill="1" applyBorder="1" applyAlignment="1">
      <alignment vertical="center"/>
    </xf>
    <xf numFmtId="42" fontId="16" fillId="15" borderId="22" xfId="25" applyNumberFormat="1" applyFont="1" applyFill="1" applyBorder="1" applyAlignment="1">
      <alignment horizontal="center" vertical="center"/>
    </xf>
    <xf numFmtId="42" fontId="16" fillId="15" borderId="13" xfId="25" applyNumberFormat="1" applyFont="1" applyFill="1" applyBorder="1" applyAlignment="1">
      <alignment vertical="center" wrapText="1"/>
    </xf>
    <xf numFmtId="0" fontId="11" fillId="0" borderId="1" xfId="25" applyFont="1" applyBorder="1" applyAlignment="1">
      <alignment horizontal="justify" vertical="center" wrapText="1"/>
    </xf>
    <xf numFmtId="0" fontId="10" fillId="0" borderId="1" xfId="25" applyFont="1" applyBorder="1" applyAlignment="1">
      <alignment horizontal="justify" vertical="center" wrapText="1"/>
    </xf>
    <xf numFmtId="0" fontId="11" fillId="0" borderId="19" xfId="25" applyFont="1" applyBorder="1" applyAlignment="1">
      <alignment horizontal="justify" vertical="center" wrapText="1"/>
    </xf>
    <xf numFmtId="0" fontId="11" fillId="0" borderId="8" xfId="25" applyFont="1" applyBorder="1" applyAlignment="1">
      <alignment horizontal="justify" vertical="center" wrapText="1"/>
    </xf>
    <xf numFmtId="0" fontId="10" fillId="0" borderId="10" xfId="25" applyFont="1" applyBorder="1" applyAlignment="1">
      <alignment horizontal="justify" vertical="center" wrapText="1"/>
    </xf>
    <xf numFmtId="0" fontId="10" fillId="0" borderId="8" xfId="25" applyFont="1" applyBorder="1" applyAlignment="1">
      <alignment horizontal="justify" vertical="center" wrapText="1"/>
    </xf>
    <xf numFmtId="1" fontId="10" fillId="0" borderId="1" xfId="25" applyNumberFormat="1" applyFont="1" applyBorder="1" applyAlignment="1">
      <alignment horizontal="justify" vertical="center" wrapText="1"/>
    </xf>
    <xf numFmtId="42" fontId="11" fillId="0" borderId="1" xfId="26" applyFont="1" applyBorder="1" applyAlignment="1">
      <alignment horizontal="justify" vertical="center" wrapText="1"/>
    </xf>
    <xf numFmtId="42" fontId="11" fillId="0" borderId="1" xfId="25" applyNumberFormat="1" applyFont="1" applyBorder="1" applyAlignment="1">
      <alignment horizontal="justify" vertical="center" wrapText="1"/>
    </xf>
    <xf numFmtId="42" fontId="10" fillId="0" borderId="1" xfId="26" applyFont="1" applyFill="1" applyBorder="1" applyAlignment="1">
      <alignment horizontal="justify" vertical="center" wrapText="1"/>
    </xf>
    <xf numFmtId="1" fontId="10" fillId="0" borderId="19" xfId="25" applyNumberFormat="1" applyFont="1" applyBorder="1" applyAlignment="1">
      <alignment horizontal="justify" vertical="center" wrapText="1"/>
    </xf>
    <xf numFmtId="42" fontId="10" fillId="0" borderId="19" xfId="26" applyFont="1" applyFill="1" applyBorder="1" applyAlignment="1">
      <alignment horizontal="justify" vertical="center" wrapText="1"/>
    </xf>
    <xf numFmtId="0" fontId="11" fillId="0" borderId="2" xfId="25" applyFont="1" applyBorder="1" applyAlignment="1">
      <alignment horizontal="justify" vertical="center" wrapText="1"/>
    </xf>
    <xf numFmtId="0" fontId="11" fillId="0" borderId="35" xfId="25" applyFont="1" applyBorder="1"/>
    <xf numFmtId="0" fontId="11" fillId="0" borderId="36" xfId="25" applyFont="1" applyBorder="1"/>
    <xf numFmtId="0" fontId="32" fillId="0" borderId="0" xfId="22" applyFont="1"/>
    <xf numFmtId="42" fontId="31" fillId="0" borderId="30" xfId="24" applyNumberFormat="1" applyFont="1" applyBorder="1" applyAlignment="1">
      <alignment vertical="center"/>
    </xf>
    <xf numFmtId="42" fontId="33" fillId="11" borderId="30" xfId="24" applyNumberFormat="1" applyFont="1" applyFill="1" applyBorder="1" applyAlignment="1">
      <alignment vertical="center"/>
    </xf>
    <xf numFmtId="42" fontId="33" fillId="6" borderId="30" xfId="24" applyNumberFormat="1" applyFont="1" applyFill="1" applyBorder="1" applyAlignment="1">
      <alignment vertical="center"/>
    </xf>
    <xf numFmtId="42" fontId="30" fillId="0" borderId="30" xfId="24" applyNumberFormat="1" applyFont="1" applyFill="1" applyBorder="1" applyAlignment="1">
      <alignment vertical="center"/>
    </xf>
    <xf numFmtId="178" fontId="33" fillId="17" borderId="1" xfId="18" applyNumberFormat="1" applyFont="1" applyFill="1" applyBorder="1" applyAlignment="1">
      <alignment horizontal="center" vertical="center" wrapText="1"/>
    </xf>
    <xf numFmtId="42" fontId="33" fillId="17" borderId="30" xfId="24" applyNumberFormat="1" applyFont="1" applyFill="1" applyBorder="1" applyAlignment="1">
      <alignment vertical="center"/>
    </xf>
    <xf numFmtId="165" fontId="28" fillId="10" borderId="39" xfId="23" applyFont="1" applyFill="1" applyBorder="1" applyAlignment="1">
      <alignment horizontal="right" vertical="center"/>
    </xf>
    <xf numFmtId="180" fontId="14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 applyBorder="1" applyAlignment="1">
      <alignment wrapText="1"/>
    </xf>
    <xf numFmtId="0" fontId="4" fillId="0" borderId="35" xfId="2" applyFont="1" applyBorder="1"/>
    <xf numFmtId="0" fontId="24" fillId="0" borderId="46" xfId="22" applyFont="1" applyBorder="1" applyAlignment="1">
      <alignment vertical="center"/>
    </xf>
    <xf numFmtId="0" fontId="24" fillId="0" borderId="0" xfId="22" applyFont="1" applyBorder="1" applyAlignment="1">
      <alignment vertical="center"/>
    </xf>
    <xf numFmtId="0" fontId="24" fillId="0" borderId="0" xfId="22" applyFont="1" applyBorder="1" applyAlignment="1">
      <alignment horizontal="center" vertical="center"/>
    </xf>
    <xf numFmtId="0" fontId="24" fillId="0" borderId="47" xfId="22" applyFont="1" applyBorder="1" applyAlignment="1">
      <alignment vertical="center"/>
    </xf>
    <xf numFmtId="0" fontId="25" fillId="8" borderId="48" xfId="22" applyFont="1" applyFill="1" applyBorder="1" applyAlignment="1">
      <alignment horizontal="center" vertical="center" wrapText="1"/>
    </xf>
    <xf numFmtId="0" fontId="25" fillId="8" borderId="49" xfId="22" applyFont="1" applyFill="1" applyBorder="1" applyAlignment="1">
      <alignment horizontal="center" vertical="center"/>
    </xf>
    <xf numFmtId="0" fontId="28" fillId="9" borderId="50" xfId="22" applyFont="1" applyFill="1" applyBorder="1" applyAlignment="1">
      <alignment horizontal="center" vertical="center"/>
    </xf>
    <xf numFmtId="0" fontId="37" fillId="0" borderId="50" xfId="22" applyFont="1" applyFill="1" applyBorder="1" applyAlignment="1">
      <alignment horizontal="center" vertical="center"/>
    </xf>
    <xf numFmtId="165" fontId="24" fillId="0" borderId="52" xfId="23" applyFont="1" applyFill="1" applyBorder="1" applyAlignment="1">
      <alignment horizontal="right" vertical="center"/>
    </xf>
    <xf numFmtId="0" fontId="28" fillId="0" borderId="50" xfId="22" applyFont="1" applyFill="1" applyBorder="1" applyAlignment="1">
      <alignment horizontal="center" vertical="center"/>
    </xf>
    <xf numFmtId="42" fontId="38" fillId="10" borderId="54" xfId="23" applyNumberFormat="1" applyFont="1" applyFill="1" applyBorder="1" applyAlignment="1">
      <alignment horizontal="right" vertical="center"/>
    </xf>
    <xf numFmtId="0" fontId="14" fillId="6" borderId="58" xfId="0" applyFont="1" applyFill="1" applyBorder="1" applyAlignment="1">
      <alignment vertical="center" wrapText="1"/>
    </xf>
    <xf numFmtId="42" fontId="38" fillId="12" borderId="59" xfId="23" applyNumberFormat="1" applyFont="1" applyFill="1" applyBorder="1" applyAlignment="1">
      <alignment horizontal="right" vertical="center"/>
    </xf>
    <xf numFmtId="0" fontId="22" fillId="0" borderId="0" xfId="22" applyFont="1"/>
    <xf numFmtId="0" fontId="14" fillId="6" borderId="31" xfId="0" applyFont="1" applyFill="1" applyBorder="1" applyAlignment="1">
      <alignment horizontal="right" vertical="center" wrapText="1"/>
    </xf>
    <xf numFmtId="0" fontId="14" fillId="6" borderId="3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22" fillId="5" borderId="31" xfId="22" applyFont="1" applyFill="1" applyBorder="1" applyAlignment="1">
      <alignment horizontal="center" vertical="center" wrapText="1"/>
    </xf>
    <xf numFmtId="0" fontId="23" fillId="6" borderId="3" xfId="22" applyFont="1" applyFill="1" applyBorder="1" applyAlignment="1"/>
    <xf numFmtId="0" fontId="23" fillId="6" borderId="43" xfId="22" applyFont="1" applyFill="1" applyBorder="1" applyAlignment="1"/>
    <xf numFmtId="0" fontId="22" fillId="7" borderId="44" xfId="22" applyFont="1" applyFill="1" applyBorder="1" applyAlignment="1">
      <alignment horizontal="center" vertical="center"/>
    </xf>
    <xf numFmtId="0" fontId="35" fillId="0" borderId="25" xfId="22" applyFont="1" applyBorder="1" applyAlignment="1"/>
    <xf numFmtId="0" fontId="35" fillId="0" borderId="45" xfId="22" applyFont="1" applyBorder="1" applyAlignment="1"/>
    <xf numFmtId="0" fontId="28" fillId="9" borderId="12" xfId="22" applyFont="1" applyFill="1" applyBorder="1" applyAlignment="1">
      <alignment horizontal="left" vertical="center"/>
    </xf>
    <xf numFmtId="0" fontId="23" fillId="0" borderId="13" xfId="22" applyFont="1" applyBorder="1" applyAlignment="1"/>
    <xf numFmtId="0" fontId="23" fillId="0" borderId="51" xfId="22" applyFont="1" applyBorder="1" applyAlignment="1"/>
    <xf numFmtId="0" fontId="28" fillId="0" borderId="12" xfId="22" applyFont="1" applyFill="1" applyBorder="1" applyAlignment="1">
      <alignment horizontal="left" vertical="center"/>
    </xf>
    <xf numFmtId="0" fontId="23" fillId="0" borderId="13" xfId="22" applyFont="1" applyFill="1" applyBorder="1" applyAlignment="1"/>
    <xf numFmtId="0" fontId="23" fillId="0" borderId="51" xfId="22" applyFont="1" applyFill="1" applyBorder="1" applyAlignment="1"/>
    <xf numFmtId="0" fontId="48" fillId="17" borderId="31" xfId="0" applyFont="1" applyFill="1" applyBorder="1" applyAlignment="1">
      <alignment horizontal="right" vertical="center"/>
    </xf>
    <xf numFmtId="0" fontId="48" fillId="17" borderId="3" xfId="0" applyFont="1" applyFill="1" applyBorder="1" applyAlignment="1">
      <alignment horizontal="right" vertical="center"/>
    </xf>
    <xf numFmtId="0" fontId="48" fillId="17" borderId="4" xfId="0" applyFont="1" applyFill="1" applyBorder="1" applyAlignment="1">
      <alignment horizontal="right" vertical="center"/>
    </xf>
    <xf numFmtId="0" fontId="14" fillId="6" borderId="55" xfId="0" applyFont="1" applyFill="1" applyBorder="1" applyAlignment="1">
      <alignment horizontal="right" vertical="center" wrapText="1"/>
    </xf>
    <xf numFmtId="0" fontId="14" fillId="6" borderId="56" xfId="0" applyFont="1" applyFill="1" applyBorder="1" applyAlignment="1">
      <alignment horizontal="right" vertical="center" wrapText="1"/>
    </xf>
    <xf numFmtId="0" fontId="14" fillId="6" borderId="57" xfId="0" applyFont="1" applyFill="1" applyBorder="1" applyAlignment="1">
      <alignment horizontal="right" vertical="center" wrapText="1"/>
    </xf>
    <xf numFmtId="0" fontId="47" fillId="17" borderId="40" xfId="22" applyFont="1" applyFill="1" applyBorder="1" applyAlignment="1">
      <alignment horizontal="center"/>
    </xf>
    <xf numFmtId="0" fontId="47" fillId="17" borderId="41" xfId="22" applyFont="1" applyFill="1" applyBorder="1" applyAlignment="1">
      <alignment horizontal="center"/>
    </xf>
    <xf numFmtId="0" fontId="47" fillId="17" borderId="42" xfId="22" applyFont="1" applyFill="1" applyBorder="1" applyAlignment="1">
      <alignment horizontal="center"/>
    </xf>
    <xf numFmtId="0" fontId="32" fillId="0" borderId="31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28" fillId="10" borderId="53" xfId="22" applyFont="1" applyFill="1" applyBorder="1" applyAlignment="1">
      <alignment horizontal="right" vertical="center"/>
    </xf>
    <xf numFmtId="0" fontId="28" fillId="10" borderId="27" xfId="22" applyFont="1" applyFill="1" applyBorder="1" applyAlignment="1">
      <alignment horizontal="right" vertical="center"/>
    </xf>
    <xf numFmtId="0" fontId="28" fillId="10" borderId="28" xfId="22" applyFont="1" applyFill="1" applyBorder="1" applyAlignment="1">
      <alignment horizontal="right" vertical="center"/>
    </xf>
    <xf numFmtId="0" fontId="30" fillId="0" borderId="29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32" fillId="0" borderId="29" xfId="0" applyFont="1" applyBorder="1" applyAlignment="1">
      <alignment horizontal="right" vertical="center" wrapText="1"/>
    </xf>
    <xf numFmtId="0" fontId="14" fillId="11" borderId="31" xfId="0" applyFont="1" applyFill="1" applyBorder="1" applyAlignment="1">
      <alignment horizontal="right" vertical="center" wrapText="1"/>
    </xf>
    <xf numFmtId="0" fontId="14" fillId="11" borderId="3" xfId="0" applyFont="1" applyFill="1" applyBorder="1" applyAlignment="1">
      <alignment horizontal="right" vertical="center" wrapText="1"/>
    </xf>
    <xf numFmtId="0" fontId="14" fillId="11" borderId="4" xfId="0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13" fillId="0" borderId="0" xfId="6" applyFont="1" applyAlignment="1"/>
    <xf numFmtId="0" fontId="2" fillId="2" borderId="1" xfId="1" applyFont="1" applyFill="1" applyBorder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0" fontId="10" fillId="0" borderId="0" xfId="6" applyFont="1" applyAlignment="1">
      <alignment horizontal="left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justify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justify" vertical="center" wrapText="1"/>
    </xf>
    <xf numFmtId="0" fontId="2" fillId="0" borderId="1" xfId="1" applyFont="1" applyBorder="1" applyAlignment="1">
      <alignment horizontal="left" vertical="center" wrapText="1"/>
    </xf>
    <xf numFmtId="0" fontId="40" fillId="15" borderId="0" xfId="25" applyFont="1" applyFill="1" applyAlignment="1">
      <alignment horizontal="center" vertical="center"/>
    </xf>
    <xf numFmtId="0" fontId="40" fillId="15" borderId="36" xfId="25" applyFont="1" applyFill="1" applyBorder="1" applyAlignment="1">
      <alignment horizontal="center" vertical="center"/>
    </xf>
    <xf numFmtId="0" fontId="14" fillId="15" borderId="3" xfId="25" applyFont="1" applyFill="1" applyBorder="1" applyAlignment="1">
      <alignment horizontal="center" vertical="center"/>
    </xf>
    <xf numFmtId="0" fontId="14" fillId="15" borderId="4" xfId="25" applyFont="1" applyFill="1" applyBorder="1" applyAlignment="1">
      <alignment horizontal="center" vertical="center"/>
    </xf>
    <xf numFmtId="0" fontId="16" fillId="15" borderId="17" xfId="25" applyFont="1" applyFill="1" applyBorder="1" applyAlignment="1">
      <alignment horizontal="center" vertical="center" wrapText="1"/>
    </xf>
    <xf numFmtId="0" fontId="16" fillId="15" borderId="18" xfId="25" applyFont="1" applyFill="1" applyBorder="1" applyAlignment="1">
      <alignment horizontal="center" vertical="center" wrapText="1"/>
    </xf>
    <xf numFmtId="0" fontId="16" fillId="15" borderId="23" xfId="25" applyFont="1" applyFill="1" applyBorder="1" applyAlignment="1">
      <alignment horizontal="center" vertical="center" wrapText="1"/>
    </xf>
    <xf numFmtId="42" fontId="16" fillId="0" borderId="1" xfId="25" applyNumberFormat="1" applyFont="1" applyBorder="1" applyAlignment="1">
      <alignment horizontal="center" vertical="center" wrapText="1"/>
    </xf>
    <xf numFmtId="0" fontId="16" fillId="0" borderId="1" xfId="25" applyFont="1" applyBorder="1" applyAlignment="1">
      <alignment horizontal="center" vertical="center" wrapText="1"/>
    </xf>
    <xf numFmtId="0" fontId="16" fillId="15" borderId="12" xfId="25" applyFont="1" applyFill="1" applyBorder="1" applyAlignment="1">
      <alignment horizontal="center" vertical="center" wrapText="1"/>
    </xf>
    <xf numFmtId="0" fontId="16" fillId="15" borderId="13" xfId="25" applyFont="1" applyFill="1" applyBorder="1" applyAlignment="1">
      <alignment horizontal="center" vertical="center" wrapText="1"/>
    </xf>
    <xf numFmtId="0" fontId="16" fillId="15" borderId="14" xfId="25" applyFont="1" applyFill="1" applyBorder="1" applyAlignment="1">
      <alignment horizontal="center" vertical="center" wrapText="1"/>
    </xf>
    <xf numFmtId="42" fontId="16" fillId="0" borderId="32" xfId="25" applyNumberFormat="1" applyFont="1" applyBorder="1" applyAlignment="1">
      <alignment horizontal="center" vertical="center"/>
    </xf>
    <xf numFmtId="42" fontId="16" fillId="0" borderId="33" xfId="25" applyNumberFormat="1" applyFont="1" applyBorder="1" applyAlignment="1">
      <alignment horizontal="center" vertical="center"/>
    </xf>
    <xf numFmtId="42" fontId="16" fillId="0" borderId="10" xfId="25" applyNumberFormat="1" applyFont="1" applyBorder="1" applyAlignment="1">
      <alignment horizontal="center" vertical="center"/>
    </xf>
    <xf numFmtId="42" fontId="16" fillId="0" borderId="14" xfId="25" applyNumberFormat="1" applyFont="1" applyBorder="1" applyAlignment="1">
      <alignment horizontal="center" vertical="center"/>
    </xf>
    <xf numFmtId="42" fontId="16" fillId="0" borderId="19" xfId="25" applyNumberFormat="1" applyFont="1" applyBorder="1" applyAlignment="1">
      <alignment horizontal="center" vertical="center"/>
    </xf>
    <xf numFmtId="42" fontId="16" fillId="0" borderId="1" xfId="25" applyNumberFormat="1" applyFont="1" applyBorder="1" applyAlignment="1">
      <alignment horizontal="center" vertical="center"/>
    </xf>
    <xf numFmtId="0" fontId="16" fillId="15" borderId="20" xfId="25" applyFont="1" applyFill="1" applyBorder="1" applyAlignment="1">
      <alignment horizontal="center" vertical="center" wrapText="1"/>
    </xf>
    <xf numFmtId="0" fontId="16" fillId="15" borderId="21" xfId="25" applyFont="1" applyFill="1" applyBorder="1" applyAlignment="1">
      <alignment horizontal="center" vertical="center" wrapText="1"/>
    </xf>
    <xf numFmtId="0" fontId="16" fillId="15" borderId="15" xfId="25" applyFont="1" applyFill="1" applyBorder="1" applyAlignment="1">
      <alignment horizontal="center" vertical="center" wrapText="1"/>
    </xf>
    <xf numFmtId="0" fontId="16" fillId="15" borderId="0" xfId="25" applyFont="1" applyFill="1" applyAlignment="1">
      <alignment horizontal="center" vertical="center" wrapText="1"/>
    </xf>
    <xf numFmtId="42" fontId="16" fillId="0" borderId="37" xfId="25" applyNumberFormat="1" applyFont="1" applyBorder="1" applyAlignment="1">
      <alignment horizontal="center" vertical="center"/>
    </xf>
    <xf numFmtId="42" fontId="16" fillId="0" borderId="16" xfId="25" applyNumberFormat="1" applyFont="1" applyBorder="1" applyAlignment="1">
      <alignment horizontal="center" vertical="center"/>
    </xf>
    <xf numFmtId="0" fontId="16" fillId="15" borderId="38" xfId="25" applyFont="1" applyFill="1" applyBorder="1" applyAlignment="1">
      <alignment horizontal="justify" vertical="center" wrapText="1"/>
    </xf>
    <xf numFmtId="0" fontId="16" fillId="15" borderId="3" xfId="25" applyFont="1" applyFill="1" applyBorder="1" applyAlignment="1">
      <alignment horizontal="justify" vertical="center" wrapText="1"/>
    </xf>
    <xf numFmtId="0" fontId="16" fillId="15" borderId="11" xfId="25" applyFont="1" applyFill="1" applyBorder="1" applyAlignment="1">
      <alignment horizontal="justify" vertical="center" wrapText="1"/>
    </xf>
    <xf numFmtId="42" fontId="16" fillId="0" borderId="23" xfId="25" applyNumberFormat="1" applyFont="1" applyBorder="1" applyAlignment="1">
      <alignment horizontal="center" vertical="center"/>
    </xf>
    <xf numFmtId="0" fontId="16" fillId="15" borderId="22" xfId="25" applyFont="1" applyFill="1" applyBorder="1" applyAlignment="1">
      <alignment horizontal="center" vertical="center" wrapText="1"/>
    </xf>
    <xf numFmtId="0" fontId="16" fillId="15" borderId="1" xfId="25" applyFont="1" applyFill="1" applyBorder="1" applyAlignment="1">
      <alignment horizontal="center" vertical="center" wrapText="1"/>
    </xf>
    <xf numFmtId="0" fontId="16" fillId="15" borderId="1" xfId="25" applyFont="1" applyFill="1" applyBorder="1" applyAlignment="1">
      <alignment horizontal="center" vertical="center"/>
    </xf>
    <xf numFmtId="0" fontId="40" fillId="13" borderId="2" xfId="25" applyFont="1" applyFill="1" applyBorder="1" applyAlignment="1">
      <alignment horizontal="center" vertical="center" wrapText="1"/>
    </xf>
    <xf numFmtId="0" fontId="40" fillId="13" borderId="3" xfId="25" applyFont="1" applyFill="1" applyBorder="1" applyAlignment="1">
      <alignment horizontal="center" vertical="center" wrapText="1"/>
    </xf>
    <xf numFmtId="0" fontId="40" fillId="13" borderId="4" xfId="25" applyFont="1" applyFill="1" applyBorder="1" applyAlignment="1">
      <alignment horizontal="center" vertical="center" wrapText="1"/>
    </xf>
    <xf numFmtId="0" fontId="13" fillId="14" borderId="2" xfId="25" applyFont="1" applyFill="1" applyBorder="1" applyAlignment="1">
      <alignment horizontal="center" vertical="center"/>
    </xf>
    <xf numFmtId="0" fontId="13" fillId="14" borderId="3" xfId="25" applyFont="1" applyFill="1" applyBorder="1" applyAlignment="1">
      <alignment horizontal="center" vertical="center"/>
    </xf>
    <xf numFmtId="0" fontId="13" fillId="14" borderId="4" xfId="25" applyFont="1" applyFill="1" applyBorder="1" applyAlignment="1">
      <alignment horizontal="center" vertical="center"/>
    </xf>
    <xf numFmtId="0" fontId="14" fillId="0" borderId="1" xfId="25" applyFont="1" applyBorder="1" applyAlignment="1">
      <alignment horizontal="center" vertical="center"/>
    </xf>
    <xf numFmtId="0" fontId="15" fillId="0" borderId="1" xfId="25" applyFont="1" applyBorder="1" applyAlignment="1">
      <alignment vertical="center"/>
    </xf>
    <xf numFmtId="0" fontId="17" fillId="13" borderId="8" xfId="25" applyFont="1" applyFill="1" applyBorder="1" applyAlignment="1">
      <alignment horizontal="center" vertical="center"/>
    </xf>
    <xf numFmtId="0" fontId="17" fillId="13" borderId="34" xfId="25" applyFont="1" applyFill="1" applyBorder="1" applyAlignment="1">
      <alignment horizontal="center" vertical="center"/>
    </xf>
    <xf numFmtId="0" fontId="42" fillId="14" borderId="2" xfId="25" applyFont="1" applyFill="1" applyBorder="1" applyAlignment="1">
      <alignment horizontal="center" vertical="center" wrapText="1"/>
    </xf>
    <xf numFmtId="0" fontId="42" fillId="14" borderId="3" xfId="25" applyFont="1" applyFill="1" applyBorder="1" applyAlignment="1">
      <alignment horizontal="center" vertical="center" wrapText="1"/>
    </xf>
    <xf numFmtId="0" fontId="42" fillId="14" borderId="4" xfId="25" applyFont="1" applyFill="1" applyBorder="1" applyAlignment="1">
      <alignment horizontal="center" vertical="center" wrapText="1"/>
    </xf>
    <xf numFmtId="0" fontId="44" fillId="0" borderId="2" xfId="25" applyFont="1" applyBorder="1" applyAlignment="1">
      <alignment horizontal="center" vertical="center" wrapText="1"/>
    </xf>
    <xf numFmtId="0" fontId="44" fillId="0" borderId="3" xfId="25" applyFont="1" applyBorder="1" applyAlignment="1">
      <alignment horizontal="center" vertical="center" wrapText="1"/>
    </xf>
    <xf numFmtId="0" fontId="44" fillId="0" borderId="4" xfId="25" applyFont="1" applyBorder="1" applyAlignment="1">
      <alignment horizontal="center" vertical="center" wrapText="1"/>
    </xf>
    <xf numFmtId="0" fontId="17" fillId="13" borderId="1" xfId="25" applyFont="1" applyFill="1" applyBorder="1" applyAlignment="1">
      <alignment horizontal="center" vertical="center"/>
    </xf>
    <xf numFmtId="0" fontId="46" fillId="0" borderId="2" xfId="25" applyFont="1" applyBorder="1" applyAlignment="1">
      <alignment horizontal="center" vertical="center" wrapText="1"/>
    </xf>
    <xf numFmtId="0" fontId="46" fillId="0" borderId="3" xfId="25" applyFont="1" applyBorder="1" applyAlignment="1">
      <alignment horizontal="center" vertical="center" wrapText="1"/>
    </xf>
    <xf numFmtId="0" fontId="46" fillId="0" borderId="4" xfId="25" applyFont="1" applyBorder="1" applyAlignment="1">
      <alignment horizontal="center" vertical="center" wrapText="1"/>
    </xf>
  </cellXfs>
  <cellStyles count="27">
    <cellStyle name="Millares" xfId="21" builtinId="3"/>
    <cellStyle name="Millares [0] 2" xfId="7" xr:uid="{65CE45DF-AAC5-4BF8-9E10-92456090E5BC}"/>
    <cellStyle name="Millares [0] 2 2" xfId="13" xr:uid="{65C24925-A1FF-4AD0-B821-4E1F57E5D356}"/>
    <cellStyle name="Millares 2" xfId="14" xr:uid="{06D3F5DB-750D-474C-A6AE-11713F699B1A}"/>
    <cellStyle name="Millares 3" xfId="16" xr:uid="{512C2DE8-2692-449E-8311-AF1A30CF7F69}"/>
    <cellStyle name="Millares_Hoja1 2" xfId="24" xr:uid="{7F3EC7CA-5EF3-495F-8289-7F2E5699B54B}"/>
    <cellStyle name="Moneda [0] 2 3" xfId="23" xr:uid="{888C5DD4-52CB-4D8E-8F91-9B168EC2D630}"/>
    <cellStyle name="Moneda [0] 9" xfId="26" xr:uid="{2C5DBE68-5A83-4203-9722-B868E09FE95A}"/>
    <cellStyle name="Moneda 2" xfId="3" xr:uid="{5416168D-9CED-4169-B2C1-EA9CE32C1CC8}"/>
    <cellStyle name="Moneda 3" xfId="4" xr:uid="{008112D7-4254-45D6-A329-3C602F850C9E}"/>
    <cellStyle name="Moneda 3 2" xfId="12" xr:uid="{512ADC7F-8646-4A65-A0E8-1C840674DF4B}"/>
    <cellStyle name="Moneda 4" xfId="20" xr:uid="{4002E65F-AAE5-4F22-BEAE-029BD8531F27}"/>
    <cellStyle name="Normal" xfId="0" builtinId="0"/>
    <cellStyle name="Normal 15" xfId="25" xr:uid="{D81F0805-5AC3-487D-B52B-8B5D48897621}"/>
    <cellStyle name="Normal 2" xfId="2" xr:uid="{356FF236-2DBC-4DEE-AB07-1F5D5644A633}"/>
    <cellStyle name="Normal 2 10 3" xfId="10" xr:uid="{4401D2EB-994D-41DC-B077-935378394FEB}"/>
    <cellStyle name="Normal 2 2 3 2 2" xfId="9" xr:uid="{61732DDB-A6A0-4063-92B2-7EACB3C09762}"/>
    <cellStyle name="Normal 2 3" xfId="1" xr:uid="{C0E72428-84FA-4C92-B573-7664B9E30233}"/>
    <cellStyle name="Normal 3" xfId="6" xr:uid="{506912D5-2113-48CA-888F-3334745D4930}"/>
    <cellStyle name="Normal 3 11" xfId="8" xr:uid="{62654903-02DF-4821-811B-BE3278E96B11}"/>
    <cellStyle name="Normal 4" xfId="15" xr:uid="{87F28115-43A8-477A-BBB4-7301F179F36C}"/>
    <cellStyle name="Normal 4 3" xfId="22" xr:uid="{E758ABE9-F7FE-4362-8595-C22B6F06D34F}"/>
    <cellStyle name="Normal 7" xfId="19" xr:uid="{F68A59D4-5E8A-487E-883A-E385973776B4}"/>
    <cellStyle name="Normal 9" xfId="11" xr:uid="{BF845643-8342-49A0-8D56-58B0323C3F07}"/>
    <cellStyle name="Porcentaje" xfId="18" builtinId="5"/>
    <cellStyle name="Porcentaje 2" xfId="5" xr:uid="{3AAEBC9C-D206-456D-991A-6EBDA2DBBE38}"/>
    <cellStyle name="Porcentaje 2 2" xfId="17" xr:uid="{DDBA4DD4-B0E7-448B-8216-80E789F66F85}"/>
  </cellStyles>
  <dxfs count="55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3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4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7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45</xdr:row>
      <xdr:rowOff>0</xdr:rowOff>
    </xdr:from>
    <xdr:to>
      <xdr:col>20</xdr:col>
      <xdr:colOff>304800</xdr:colOff>
      <xdr:row>45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40D55EBA-1EC4-58EF-400E-C67D9E3FE885}"/>
            </a:ext>
          </a:extLst>
        </xdr:cNvPr>
        <xdr:cNvSpPr>
          <a:spLocks noChangeAspect="1" noChangeArrowheads="1"/>
        </xdr:cNvSpPr>
      </xdr:nvSpPr>
      <xdr:spPr bwMode="auto">
        <a:xfrm>
          <a:off x="16154400" y="967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30</xdr:row>
      <xdr:rowOff>0</xdr:rowOff>
    </xdr:from>
    <xdr:to>
      <xdr:col>20</xdr:col>
      <xdr:colOff>304800</xdr:colOff>
      <xdr:row>31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9BDA67E-E078-47EB-B768-12F1E788CAF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45</xdr:row>
      <xdr:rowOff>0</xdr:rowOff>
    </xdr:from>
    <xdr:to>
      <xdr:col>22</xdr:col>
      <xdr:colOff>304800</xdr:colOff>
      <xdr:row>48</xdr:row>
      <xdr:rowOff>257176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78570FA-95FB-4129-8428-4853181DFDBD}"/>
            </a:ext>
          </a:extLst>
        </xdr:cNvPr>
        <xdr:cNvSpPr>
          <a:spLocks noChangeAspect="1" noChangeArrowheads="1"/>
        </xdr:cNvSpPr>
      </xdr:nvSpPr>
      <xdr:spPr bwMode="auto">
        <a:xfrm>
          <a:off x="25212675" y="8382000"/>
          <a:ext cx="3048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59</xdr:row>
      <xdr:rowOff>0</xdr:rowOff>
    </xdr:from>
    <xdr:to>
      <xdr:col>20</xdr:col>
      <xdr:colOff>304800</xdr:colOff>
      <xdr:row>62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C3C4597-BC4D-409B-A4AD-BAA6CE84566A}"/>
            </a:ext>
          </a:extLst>
        </xdr:cNvPr>
        <xdr:cNvSpPr>
          <a:spLocks noChangeAspect="1" noChangeArrowheads="1"/>
        </xdr:cNvSpPr>
      </xdr:nvSpPr>
      <xdr:spPr bwMode="auto">
        <a:xfrm>
          <a:off x="17907000" y="5410200"/>
          <a:ext cx="3048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46</xdr:row>
      <xdr:rowOff>0</xdr:rowOff>
    </xdr:from>
    <xdr:to>
      <xdr:col>20</xdr:col>
      <xdr:colOff>304800</xdr:colOff>
      <xdr:row>51</xdr:row>
      <xdr:rowOff>104776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82CB77-F2F9-418B-B487-51F2224C5112}"/>
            </a:ext>
          </a:extLst>
        </xdr:cNvPr>
        <xdr:cNvSpPr>
          <a:spLocks noChangeAspect="1" noChangeArrowheads="1"/>
        </xdr:cNvSpPr>
      </xdr:nvSpPr>
      <xdr:spPr bwMode="auto">
        <a:xfrm>
          <a:off x="23945850" y="14859000"/>
          <a:ext cx="3048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39</xdr:row>
      <xdr:rowOff>0</xdr:rowOff>
    </xdr:from>
    <xdr:to>
      <xdr:col>20</xdr:col>
      <xdr:colOff>304800</xdr:colOff>
      <xdr:row>40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3CD901F-2EF3-4339-9061-4A28BB7F4E4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29</xdr:row>
      <xdr:rowOff>0</xdr:rowOff>
    </xdr:from>
    <xdr:to>
      <xdr:col>20</xdr:col>
      <xdr:colOff>304800</xdr:colOff>
      <xdr:row>30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AD22B76-6B1E-4762-B9F1-D0AD3315038B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29</xdr:row>
      <xdr:rowOff>0</xdr:rowOff>
    </xdr:from>
    <xdr:to>
      <xdr:col>20</xdr:col>
      <xdr:colOff>304800</xdr:colOff>
      <xdr:row>30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BC4941F-32B2-4CD8-9D7B-EC6495375F77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29</xdr:row>
      <xdr:rowOff>0</xdr:rowOff>
    </xdr:from>
    <xdr:to>
      <xdr:col>20</xdr:col>
      <xdr:colOff>304800</xdr:colOff>
      <xdr:row>30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3C13A4B-BF7B-4F02-9F09-BEB89EE45A5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43</xdr:row>
      <xdr:rowOff>0</xdr:rowOff>
    </xdr:from>
    <xdr:to>
      <xdr:col>20</xdr:col>
      <xdr:colOff>304800</xdr:colOff>
      <xdr:row>44</xdr:row>
      <xdr:rowOff>34927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B0369EE-41CC-4A09-8B60-DA5CFFB10B9A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F941323-36C2-41EB-8912-ABC188C5547D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35</xdr:row>
      <xdr:rowOff>0</xdr:rowOff>
    </xdr:from>
    <xdr:to>
      <xdr:col>20</xdr:col>
      <xdr:colOff>304800</xdr:colOff>
      <xdr:row>36</xdr:row>
      <xdr:rowOff>28576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A04A815-2D10-4503-9FEE-29C7F3DFC18F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42</xdr:row>
      <xdr:rowOff>0</xdr:rowOff>
    </xdr:from>
    <xdr:to>
      <xdr:col>20</xdr:col>
      <xdr:colOff>304800</xdr:colOff>
      <xdr:row>43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5A3BB45-D044-40A3-8264-B1BAB3B177B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saenz/Documents%20and%20Settings/NUBIA/Escritorio/ZXPREPLIEGOS%20PUENTE%20ARMADA/PRESUP/ZPREPLIEGOS%20PUENTE%20ARMADA/OBRAS%20PUENTE%20ARMADA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cho/transfer%20lucho/Mis%20documentos/ANDES3/mayo%204-01/Mis%20documentos/AiuApoSaraBrut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ucho/transfer%20lucho/Mis%20documentos/AiuApoSaraBrut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icitaciones1/c/Trabajos%20La%20Espanola%20-%20Calarca/Grupo%20Arturo/Arturo%20A.%20Gonzalez%20R.%20Espanola%20-%20Calarca/BARBOSA/ACTASB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dad/iso/Documents%20and%20Settings/Latinco%20S.A/Mis%20documentos/ARCHIVOS%20OSCAR/invias/corredores%20viales/PARTICIPAMOS/PRIMERA%20RONDA/analisis%20de%20precios%20unitarios%20-%20PLANTILL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usr/excel/COTIZACIONES/MIAMI/ELECONWIRE/CATALOGO/BAJA%20TENSION/B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9604108\Desktop\HALLAZGOS%20INMUEBLES\14000163\copia%20balance%20de%20obra%20con%20formato%20gbien%2014000163%20(3)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PROG.XLS?A150BA33" TargetMode="External"/><Relationship Id="rId1" Type="http://schemas.openxmlformats.org/officeDocument/2006/relationships/externalLinkPath" Target="file:///\\A150BA33\PR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Construcci&#243;n%20Puente%20Peatonal%20Manit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Da&#241;os%20Interinstitucionales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Public\Users\renec\Desktop\PROYECTOS%20BITER%2026\felipe%20biter%2026\PRESUP%20BATERIA%20LETICIA%20MAYO%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Familia%20Monsalvo%20Diaz/Equipo%20Anterior/Rossana/IDU%2050.19/An&#225;lisis%20de%20precios%20unitari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EBI.XLS?A150BA33" TargetMode="External"/><Relationship Id="rId1" Type="http://schemas.openxmlformats.org/officeDocument/2006/relationships/externalLinkPath" Target="file:///\\A150BA33\EB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ocuments/Mi%20Trabajo/AIM%20DRIVE/03.%20GESTI&#211;N%20ESTRAT&#201;GICA/Actualizacion%20de%20Precios/11.%20Definitivo/APUS%20202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c1/d/LIQ.TRANSPORTE%20DE%20MATERIALES%20OCTUBRE%20DE%202006%20HASMER%20FIN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earpc8/d/PROYECTOS/BUENOS%20AIRES/DISE&#209;O/Dise&#241;o%20hidraulico%20de%20component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ear14/d/PROYECTOS/GUAJIRA/PROYECTOS/EL%20MOLINO/02%20FASE%20ANTEPROYECTO/MOLINO_AL_D_IN_02_GEN_A%20X%20Alcant(Antep)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to%20invias%20057/Users/Instalador0/Desktop/D/TRONCAL%20DEL%20NORTE/malaga/actas%20de%20obra/ACTA%20DE%20OBRA%20No%2010v2/ACTA,%20PREACTA%20Y%20MEMORIAS%2010/CANTIDADES_DE_OBRA_No._10v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DA_PROCESO_13-15-1546237_124002002_769658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Documents%20and%20Settings/crendon.HMV/Local%20Settings/Temporary%20Internet%20Files/OLK3/85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saenz/Documents%20and%20Settings/NUBIA/Escritorio/Users/rodrel/AppData/Local/Microsoft/Windows/Temporary%20Internet%20Files/Content.IE5/90ZIF8WU/Cantidades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EV_01.xls?A150BA33" TargetMode="External"/><Relationship Id="rId1" Type="http://schemas.openxmlformats.org/officeDocument/2006/relationships/externalLinkPath" Target="file:///\\A150BA33\EV_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VILLA%20TAKOA/Presupuesto/APUS%20VILLA%20TAKOA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/dsaenz/Documents%20and%20Settings/NUBIA/Escritorio/Users/JorgeF/Documents/amv%20grupo%203%20boyaca%202009/PRECIOS%20UNITARIOS/corregidos/2011/LICITACIONES%20AGOSTO%202011/apus%20boyaca%20VIA%20chiquinquira%20-%20TUNJA.xlsx?20CBBB7E" TargetMode="External"/><Relationship Id="rId1" Type="http://schemas.openxmlformats.org/officeDocument/2006/relationships/externalLinkPath" Target="file:///\\20CBBB7E\apus%20boyaca%20VIA%20chiquinquira%20-%20TUNJA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EVAL2.XLS?A150BA33" TargetMode="External"/><Relationship Id="rId1" Type="http://schemas.openxmlformats.org/officeDocument/2006/relationships/externalLinkPath" Target="file:///\\A150BA33\EVA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jmperez/Documents/TECNICA/DEPORTE%20Y%20RECREACION/02%20ESTANDARIZADO%20POLIDEPORTIVO/05%20HOJA%20CALCULO%20ESTANDARIZADO/PRESUPUESTO%20DEL%20POLIDEPORTIVO%20COMPLET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Trab/PROP/47L8%20Siemens%20FCS%20Mexico/47L8008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Presupuesto%20Solar%20OPI%20-%20P8%20-%20San%20Miguel%20-%20DEFINITIV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usr/excel/COTIZACIONES/MIAMI/ELECONWIRE/Amir/Catalogo/MV_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103mar%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&#243;n%20Metrol&#237;nea/Contratos/Metrolinea/CONSULTORIA%20METROLINEA/ESTRUCTURACION%20PLIEGOS%20DE%20CONDICIONES%20PORTAL%20NORTE/ENVIO%20%23%209/NORTE/PRESUPUESTO%20PORTAL%20NORTE%20V.3.1%20-%2009-07-2017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EROPUERTO%20BUCARAMANGA\ACTAS\Recibo%20de%20obra\Acta%20de%20obra%20No.%2025%2014-abr-18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ERTO/Downloads/APU%20GRUPO%201%20TBOYACA_ABRIL%2020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c/Mis%20documentos/presupuest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Presupuesto_y_APU_SISFV_Tibu_V2-02092025%2027OCT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INFO_PC1/CIVILTEC/IDU-129-2005/COPIA%20PRESUPUESTO/PRESUPUESTO/An&#225;lisis%20de%20precios%20unitarios/Secci&#243;n%201%20Paviment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989265e8339a329/Desktop/Nueva%20carpeta/Nueva%20carpeta/PRESUPUESTO%20FINAL%20MACARENA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BACKP%2008062011/MIS%20DOCUMENTOS/varios/Nueva%20carpeta/Presupuesto/APUS/09-04-16%20APUs%20Volumen%201%20REV%207/APU%20nuevo%20forma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MVMEDMAIL/Propuestas/Trab/personal/Lista%20de%20precios%20para%20gabinetes%20de%20control%20y%20protecci&#243;n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microsoft.com/office/2019/04/relationships/externalLinkLongPath" Target="/dsaenz/Documents%20and%20Settings/NUBIA/Escritorio/MANTENIMIENTO%20RUTA%201001_MARZO%20DE%202008/Documents%20and%20Settings/PEDRO%20GARCIA%20REALPE/Mis%20documentos/AMV_G1_2006_TUMACO/Actas%20AMV_G1_Tumaco/a%20%20aaInformaci&#243;n?CBF1411A" TargetMode="External"/><Relationship Id="rId1" Type="http://schemas.openxmlformats.org/officeDocument/2006/relationships/externalLinkPath" Target="file:///\\CBF1411A\a%20%20aaInformaci&#243;n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PARA%20EL%20CALCULO%20DEL%20AIU%20200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O\Downloads\MANO%20DE%20OBRA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IDENTES%20DE%201995%20-%201996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PE_01.xls?F12FAFAA" TargetMode="External"/><Relationship Id="rId1" Type="http://schemas.openxmlformats.org/officeDocument/2006/relationships/externalLinkPath" Target="file:///\\F12FAFAA\PE_0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IDEN.XLS?F12FAFAA" TargetMode="External"/><Relationship Id="rId1" Type="http://schemas.openxmlformats.org/officeDocument/2006/relationships/externalLinkPath" Target="file:///\\F12FAFAA\I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AASHTO"/>
      <sheetName val="PROY ORIGINAL"/>
      <sheetName val="PRESUP"/>
      <sheetName val="PRECIOS"/>
      <sheetName val="PROY_ORIGINAL"/>
      <sheetName val="G&amp;G"/>
      <sheetName val="PRESUPUESTOS-REV1"/>
      <sheetName val="Datos"/>
      <sheetName val="PU (2)"/>
      <sheetName val="PESOS"/>
      <sheetName val="COSTOS UNITARIOS"/>
      <sheetName val="CA-2909"/>
      <sheetName val="TRAYECTO 1"/>
      <sheetName val="CABG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Varios"/>
      <sheetName val=""/>
      <sheetName val="Seguim-16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CTIVIDADES"/>
      <sheetName val="TARIFAS MATERIALES"/>
      <sheetName val="TARIFAS EQUIPOS "/>
      <sheetName val="TARIFA SALARIOS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Información"/>
      <sheetName val="ó&gt;_x005f_x0000__x005f_x0001__x005f_x0000__x005f_x0000__"/>
      <sheetName val="PRES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MDC-1 COLOCACION "/>
      <sheetName val="D-20 COLOCACION "/>
      <sheetName val="TRANSPORTE MEZCLA ASFALTICA"/>
      <sheetName val="Fresado"/>
      <sheetName val="EXT microagomerado"/>
      <sheetName val="Hoja5"/>
      <sheetName val="Tramo 2"/>
      <sheetName val="BASE DE DATOS DE PRECIO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_x0000_㈀㰰⌀_x0000_㈀㰮⌀_x0000_䰀଒v_x0000__x0000__x0000_頀"/>
      <sheetName val="SNP7 Anclajes pasivos6j_x0000_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PRESU"/>
      <sheetName val="Datos_CO"/>
      <sheetName val="Base de Datos"/>
      <sheetName val="CRA.MODI"/>
      <sheetName val="Causa Posible"/>
      <sheetName val="Accidentalidad"/>
      <sheetName val="Elementos Involucrados"/>
      <sheetName val="Indicadores Y Listas"/>
      <sheetName val="MYE OBRA"/>
      <sheetName val="Hoja3"/>
      <sheetName val="Hoja2"/>
      <sheetName val="Transportes"/>
      <sheetName val="Grafico Avance"/>
      <sheetName val="ó&gt;?_x0001_???j0$?#???j.$?#???L_x0012_Óu????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EQUIPOS"/>
      <sheetName val="MATERIALES"/>
      <sheetName val="CUADRILLAS"/>
      <sheetName val="FACTOR PRESTACIONAL"/>
      <sheetName val="Lista ICCU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AMOBLAMINETO"/>
      <sheetName val="LISTA"/>
      <sheetName val="RESISTENCIA_"/>
      <sheetName val="Memorias"/>
      <sheetName val="CANOBRA"/>
      <sheetName val="INCREMENTOS"/>
      <sheetName val="LISTMATE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ó&gt;"/>
      <sheetName val="Patrimonio neto personal"/>
      <sheetName val="Cálculos"/>
      <sheetName val="Paral. 1"/>
      <sheetName val="Paral. 2"/>
      <sheetName val="Paral. 3"/>
      <sheetName val="Paral.4"/>
      <sheetName val="MATERIALES Y RECURSOS"/>
      <sheetName val="ó&gt;????j0$?#???j_$?#???LÓu????"/>
      <sheetName val="CORTE DE OBRA N° 1"/>
      <sheetName val="memoria"/>
      <sheetName val="memoria 1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TORTA_EST6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TORTA_EST7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TORTA_EST8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Indicadores_Y_Listas"/>
      <sheetName val="Grafico_Avance"/>
      <sheetName val="Tramo_2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TORTA_EST9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PRESUPUESTOS-REV1.xls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Item"/>
      <sheetName val="Skid Lifting Lug"/>
      <sheetName val="CABLE CONTROL"/>
      <sheetName val="PSM Monthly"/>
      <sheetName val="BQMPALOC"/>
      <sheetName val="ACTA No.5"/>
      <sheetName val="CCONC"/>
      <sheetName val="ACTA PROVEEDORES"/>
      <sheetName val="ACTA INICIO"/>
      <sheetName val="ACTA PARCIAL"/>
      <sheetName val="ACTA TERMINACION"/>
      <sheetName val="IV. MANO DE OBRA AIU"/>
      <sheetName val="BASE_DE_DATOS_DE_PRECIOS"/>
      <sheetName val="BASE_DE_DATOS_DE_PRECIOS1"/>
      <sheetName val="TARIFAS_MATERIALES"/>
      <sheetName val="TARIFAS_EQUIPOS_"/>
      <sheetName val="TARIFA_SALARIOS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Indicadores_Y_Lista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Indicadores_Y_Lista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Indicadores_Y_Lista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Indicadores_Y_Listas5"/>
      <sheetName val="Tramo_25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6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dicadores_Y_Listas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Resistividad "/>
      <sheetName val="Valores_consolidados4"/>
      <sheetName val="Tipo_A14"/>
      <sheetName val="Tipo_A24"/>
      <sheetName val="Tipo_A34"/>
      <sheetName val="Tipo_B14"/>
      <sheetName val="Tipo_B24"/>
      <sheetName val="Tipo_B34"/>
      <sheetName val="Tipo_C14"/>
      <sheetName val="Tipo_C24"/>
      <sheetName val="Tipo_C34"/>
      <sheetName val="Tipo_D14"/>
      <sheetName val="Tipo_D24"/>
      <sheetName val="Tipo_D34"/>
      <sheetName val="Base_de_Datos4"/>
      <sheetName val="Causa_Posible4"/>
      <sheetName val="Elementos_Involucrados4"/>
      <sheetName val="CRA_MODI4"/>
      <sheetName val="Avan_Var4"/>
      <sheetName val="Avan_UF14"/>
      <sheetName val="Avan_UF24"/>
      <sheetName val="Avan_UF34"/>
      <sheetName val="Avan_UF4_4"/>
      <sheetName val="Plan_de_Obras4"/>
      <sheetName val="Hoja_24"/>
      <sheetName val="Valores_consolidados1"/>
      <sheetName val="Tipo_A11"/>
      <sheetName val="Tipo_A21"/>
      <sheetName val="Tipo_A31"/>
      <sheetName val="Tipo_B11"/>
      <sheetName val="Tipo_B21"/>
      <sheetName val="Tipo_B31"/>
      <sheetName val="Tipo_C11"/>
      <sheetName val="Tipo_C21"/>
      <sheetName val="Tipo_C31"/>
      <sheetName val="Tipo_D11"/>
      <sheetName val="Tipo_D21"/>
      <sheetName val="Tipo_D31"/>
      <sheetName val="Base_de_Datos1"/>
      <sheetName val="Causa_Posible1"/>
      <sheetName val="Elementos_Involucrados1"/>
      <sheetName val="CRA_MODI1"/>
      <sheetName val="Valores_consolidados"/>
      <sheetName val="Tipo_A1"/>
      <sheetName val="Tipo_A2"/>
      <sheetName val="Tipo_A3"/>
      <sheetName val="Tipo_B1"/>
      <sheetName val="Tipo_B2"/>
      <sheetName val="Tipo_B3"/>
      <sheetName val="Tipo_C1"/>
      <sheetName val="Tipo_C2"/>
      <sheetName val="Tipo_C3"/>
      <sheetName val="Tipo_D1"/>
      <sheetName val="Tipo_D2"/>
      <sheetName val="Tipo_D3"/>
      <sheetName val="Base_de_Datos"/>
      <sheetName val="Causa_Posible"/>
      <sheetName val="Elementos_Involucrados"/>
      <sheetName val="CRA_MODI"/>
      <sheetName val="Avan_Var"/>
      <sheetName val="Avan_UF1"/>
      <sheetName val="Avan_UF2"/>
      <sheetName val="Avan_UF3"/>
      <sheetName val="Avan_UF4_"/>
      <sheetName val="Plan_de_Obras"/>
      <sheetName val="Hoja_2"/>
      <sheetName val="Avan_Var1"/>
      <sheetName val="Avan_UF11"/>
      <sheetName val="Avan_UF21"/>
      <sheetName val="Avan_UF31"/>
      <sheetName val="Avan_UF4_1"/>
      <sheetName val="Plan_de_Obras1"/>
      <sheetName val="Hoja_21"/>
      <sheetName val="Equipo_Menor1"/>
      <sheetName val="ALQUILADO_F-7857-308_1"/>
      <sheetName val="Real_Para_tarifas1"/>
      <sheetName val="Valores_consolidados2"/>
      <sheetName val="Tipo_A12"/>
      <sheetName val="Tipo_A22"/>
      <sheetName val="Tipo_A32"/>
      <sheetName val="Tipo_B12"/>
      <sheetName val="Tipo_B22"/>
      <sheetName val="Tipo_B32"/>
      <sheetName val="Tipo_C12"/>
      <sheetName val="Tipo_C22"/>
      <sheetName val="Tipo_C32"/>
      <sheetName val="Tipo_D12"/>
      <sheetName val="Tipo_D22"/>
      <sheetName val="Tipo_D32"/>
      <sheetName val="Base_de_Datos2"/>
      <sheetName val="Causa_Posible2"/>
      <sheetName val="Elementos_Involucrados2"/>
      <sheetName val="CRA_MODI2"/>
      <sheetName val="Avan_Var2"/>
      <sheetName val="Avan_UF12"/>
      <sheetName val="Avan_UF22"/>
      <sheetName val="Avan_UF32"/>
      <sheetName val="Avan_UF4_2"/>
      <sheetName val="Plan_de_Obras2"/>
      <sheetName val="Hoja_22"/>
      <sheetName val="Valores_consolidados3"/>
      <sheetName val="Tipo_A13"/>
      <sheetName val="Tipo_A23"/>
      <sheetName val="Tipo_A33"/>
      <sheetName val="Tipo_B13"/>
      <sheetName val="Tipo_B23"/>
      <sheetName val="Tipo_B33"/>
      <sheetName val="Tipo_C13"/>
      <sheetName val="Tipo_C23"/>
      <sheetName val="Tipo_C33"/>
      <sheetName val="Tipo_D13"/>
      <sheetName val="Tipo_D23"/>
      <sheetName val="Tipo_D33"/>
      <sheetName val="Base_de_Datos3"/>
      <sheetName val="Causa_Posible3"/>
      <sheetName val="Elementos_Involucrados3"/>
      <sheetName val="CRA_MODI3"/>
      <sheetName val="Avan_Var3"/>
      <sheetName val="Avan_UF13"/>
      <sheetName val="Avan_UF23"/>
      <sheetName val="Avan_UF33"/>
      <sheetName val="Avan_UF4_3"/>
      <sheetName val="Plan_de_Obras3"/>
      <sheetName val="Hoja_23"/>
      <sheetName val="Equipo_Menor"/>
      <sheetName val="ALQUILADO_F-7857-308_"/>
      <sheetName val="Real_Para_tarifas"/>
      <sheetName val="Paral__1"/>
      <sheetName val="Paral__2"/>
      <sheetName val="Paral__3"/>
      <sheetName val="Paral_4"/>
      <sheetName val="RELACION DE PRECIOS"/>
      <sheetName val="ACTA 5"/>
      <sheetName val="MODIF. 2"/>
      <sheetName val="MODIF. 3"/>
      <sheetName val="cant"/>
      <sheetName val="par mar19"/>
      <sheetName val="par"/>
      <sheetName val="&quot;PAGA&quot;"/>
      <sheetName val="AIU"/>
      <sheetName val="Constantes Generales"/>
      <sheetName val="Prestaciones Sociales"/>
      <sheetName val="Programacion"/>
      <sheetName val="EMPRESAS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resum96"/>
      <sheetName val="Base Datos"/>
      <sheetName val="REAJUSTESACTA1PROVI"/>
      <sheetName val="RESUMEN S.T.I.M.S.T 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 refreshError="1"/>
      <sheetData sheetId="1035" refreshError="1"/>
      <sheetData sheetId="1036"/>
      <sheetData sheetId="1037"/>
      <sheetData sheetId="1038"/>
      <sheetData sheetId="1039"/>
      <sheetData sheetId="1040" refreshError="1"/>
      <sheetData sheetId="1041"/>
      <sheetData sheetId="1042"/>
      <sheetData sheetId="1043" refreshError="1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 refreshError="1"/>
      <sheetData sheetId="1099" refreshError="1"/>
      <sheetData sheetId="1100" refreshError="1"/>
      <sheetData sheetId="110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 refreshError="1"/>
      <sheetData sheetId="1725" refreshError="1"/>
      <sheetData sheetId="1726" refreshError="1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/>
      <sheetData sheetId="1743"/>
      <sheetData sheetId="1744"/>
      <sheetData sheetId="1745"/>
      <sheetData sheetId="1746" refreshError="1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 refreshError="1"/>
      <sheetData sheetId="2080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 refreshError="1"/>
      <sheetData sheetId="2513"/>
      <sheetData sheetId="2514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/>
      <sheetData sheetId="2528" refreshError="1"/>
      <sheetData sheetId="2529" refreshError="1"/>
      <sheetData sheetId="2530" refreshError="1"/>
      <sheetData sheetId="2531"/>
      <sheetData sheetId="2532"/>
      <sheetData sheetId="2533"/>
      <sheetData sheetId="2534"/>
      <sheetData sheetId="2535"/>
      <sheetData sheetId="2536" refreshError="1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 refreshError="1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 refreshError="1"/>
      <sheetData sheetId="5677" refreshError="1"/>
      <sheetData sheetId="5678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 refreshError="1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 refreshError="1"/>
      <sheetData sheetId="5734"/>
      <sheetData sheetId="5735" refreshError="1"/>
      <sheetData sheetId="5736"/>
      <sheetData sheetId="5737"/>
      <sheetData sheetId="5738" refreshError="1"/>
      <sheetData sheetId="5739" refreshError="1"/>
      <sheetData sheetId="5740" refreshError="1"/>
      <sheetData sheetId="57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\MANTENIMIENTO RUTA 1001_MARZO "/>
      <sheetName val="\I\MANTENIMIENTO RUTA 1001_MARZ"/>
      <sheetName val="\F\MANTENIMIENTO RUTA 1001_MARZ"/>
      <sheetName val="a%20%20aaInformación"/>
      <sheetName val="a%20%20aaInformaci%C3%B3n"/>
      <sheetName val="Informacion"/>
      <sheetName val="aCCIDENTES DE 1995 - 1996"/>
      <sheetName val="BASES"/>
      <sheetName val="CDItem"/>
      <sheetName val="Materiales"/>
      <sheetName val="Cuadrillas"/>
      <sheetName val="Concretos y morteros"/>
      <sheetName val="Equipo"/>
      <sheetName val="Datos iniciales "/>
      <sheetName val="Transporte"/>
      <sheetName val="CONT_ADI"/>
      <sheetName val="[a  aaInformación]__cceficien_2"/>
      <sheetName val="[a  aaInformación]__cceficien_3"/>
      <sheetName val="[a  aaInformación]__cceficien_4"/>
      <sheetName val="[a  aaInformación]__cceficien_5"/>
      <sheetName val="[a  aaInformación]__cceficien_6"/>
      <sheetName val="[a  aaInformación]__cceficien_7"/>
      <sheetName val="Presupuesto"/>
      <sheetName val="ANEXO IX"/>
      <sheetName val="otros"/>
      <sheetName val="\Users\USUARIO\Downloads\MANTEN"/>
      <sheetName val="APUs"/>
      <sheetName val="INSUMOS"/>
      <sheetName val="PptoGral"/>
      <sheetName val="a__aaInformación"/>
      <sheetName val="a__aaInformación1"/>
      <sheetName val="a__aaInformación2"/>
      <sheetName val="Formulario N° 4"/>
      <sheetName val="\\SERVIDOR\Public2\MANTENIMIENT"/>
      <sheetName val="INDICMICROEMP"/>
      <sheetName val="INDICE"/>
      <sheetName val="Datos"/>
      <sheetName val="Jornal"/>
      <sheetName val="\G\I\MANTENIMIENTO RUTA 1001_MA"/>
      <sheetName val="\D\MANTENIMIENTO RUTA 1001_MARZ"/>
      <sheetName val="\G\D\MANTENIMIENTO RUTA 1001_MA"/>
      <sheetName val="#REF"/>
      <sheetName val="Fornato 6"/>
      <sheetName val="\I\I\MANTENIMIENTO RUTA 1001_MA"/>
      <sheetName val="\Users\Personal\Downloads\MANTE"/>
      <sheetName val="TOTALES"/>
      <sheetName val="precios-básicos2002"/>
      <sheetName val="[a  aaInformación][a  aaInforma"/>
      <sheetName val="lisprecios"/>
      <sheetName val="PERSONAL"/>
      <sheetName val="PRESTACIONES SOCIALES"/>
      <sheetName val="M.O."/>
      <sheetName val="[a  aaInformación]//cceficiente"/>
      <sheetName val="a__aaInformación3"/>
      <sheetName val="aCCIDENTES_DE_1995_-_1996"/>
      <sheetName val="a__aaInformación5"/>
      <sheetName val="aCCIDENTES_DE_1995_-_19962"/>
      <sheetName val="a__aaInformación4"/>
      <sheetName val="aCCIDENTES_DE_1995_-_19961"/>
      <sheetName val="a__aaInformación6"/>
      <sheetName val="aCCIDENTES_DE_1995_-_19963"/>
      <sheetName val="[a  aaInformación]__cceficien_8"/>
      <sheetName val="[a  aaInformación]__cceficien_9"/>
      <sheetName val="[a  aaInformación]__cceficie_10"/>
      <sheetName val="[a  aaInformación]__cceficie_11"/>
      <sheetName val="[a  aaInformación]__cceficie_12"/>
      <sheetName val="[a  aaInformación]__cceficie_13"/>
      <sheetName val="[a  aaInformación]__cceficie_14"/>
      <sheetName val="ITEMS"/>
      <sheetName val="Emboquillar"/>
      <sheetName val="Acometidacobrerígido"/>
      <sheetName val="Acometidatoma"/>
      <sheetName val="Acometidahasta1&quot;"/>
      <sheetName val="\Users\LENOVO\Downloads\Users\A"/>
      <sheetName val="[a  aaInformación]__cceficie_16"/>
      <sheetName val="[a  aaInformación]__cceficie_15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CDItem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2-AG96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"/>
      <sheetName val="AMPACITY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Hoja4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os"/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Presupuestos Daños IDU"/>
      <sheetName val="CEDS"/>
      <sheetName val="5094-2003"/>
      <sheetName val="resumen"/>
      <sheetName val="AIU"/>
      <sheetName val="9.4"/>
      <sheetName val="A. P. U."/>
      <sheetName val="CDItem"/>
      <sheetName val="BASES"/>
      <sheetName val="PRESUPUESTO"/>
      <sheetName val="ANÁL MERCADO"/>
      <sheetName val="Equipos"/>
      <sheetName val="Transporte"/>
      <sheetName val="APU"/>
      <sheetName val="ANALISIS MERCA"/>
      <sheetName val="1,1"/>
      <sheetName val="2,01"/>
      <sheetName val="2,02"/>
      <sheetName val="2,03"/>
      <sheetName val="2,04"/>
      <sheetName val="2,05"/>
      <sheetName val="2,06"/>
      <sheetName val="2,07"/>
      <sheetName val="2,08"/>
      <sheetName val="2,09"/>
      <sheetName val="2,10"/>
      <sheetName val="2,11"/>
      <sheetName val="3,1,01"/>
      <sheetName val="3,1,02"/>
      <sheetName val="3,1,03"/>
      <sheetName val="3,1,04"/>
      <sheetName val="3,1,05"/>
      <sheetName val="3,1,06"/>
      <sheetName val="4,1,01"/>
      <sheetName val="4,1,02"/>
      <sheetName val="4,1,03"/>
      <sheetName val="4,1,04"/>
      <sheetName val="4,1,05"/>
      <sheetName val="4,1,06"/>
      <sheetName val="4,1,07"/>
      <sheetName val="4,2,01"/>
      <sheetName val="4,2,02"/>
      <sheetName val="4,2,03"/>
      <sheetName val="4,2,04"/>
      <sheetName val="4,2,05"/>
      <sheetName val="5,1,01"/>
      <sheetName val="5,1,02"/>
      <sheetName val="5,1,03"/>
      <sheetName val="5,1,04"/>
      <sheetName val="5,1,05"/>
      <sheetName val="5,1,06"/>
      <sheetName val="5,1,07"/>
      <sheetName val="5,2,01"/>
      <sheetName val="5,2,02"/>
      <sheetName val="5,2,03"/>
      <sheetName val="5,2,04"/>
      <sheetName val="5,2,05"/>
      <sheetName val="5,2,06"/>
      <sheetName val="6,1,01"/>
      <sheetName val="6,1,02"/>
      <sheetName val="6,1,03"/>
      <sheetName val="6,1,04"/>
      <sheetName val="6,1,05"/>
      <sheetName val="6,1,06"/>
      <sheetName val="6,2,01"/>
      <sheetName val="6,2,02"/>
      <sheetName val="6,2,03"/>
      <sheetName val="7,1,1,01"/>
      <sheetName val="7,1,1,02"/>
      <sheetName val="7,1,1,03"/>
      <sheetName val="7,1,1,04"/>
      <sheetName val="7,1,1,05"/>
      <sheetName val="7,1,2,01"/>
      <sheetName val="7,1,2,02"/>
      <sheetName val="7,1,2,03"/>
      <sheetName val="7,1,2,04"/>
      <sheetName val="7,1,2,05"/>
      <sheetName val="7,1,2,06"/>
      <sheetName val="7,1,2,07"/>
      <sheetName val="7,1,2,08"/>
      <sheetName val="7,1,2,09"/>
      <sheetName val="7,1,2,10"/>
      <sheetName val="7,1,3,01"/>
      <sheetName val="7,2,1,01"/>
      <sheetName val="7,2,1,02"/>
      <sheetName val="7,2,1,03"/>
      <sheetName val="7,2,1,04"/>
      <sheetName val="7,2,2,01"/>
      <sheetName val="7,2,2,02"/>
      <sheetName val="8,1,01"/>
      <sheetName val="8,1,0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Datos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S"/>
      <sheetName val="APUS"/>
      <sheetName val="INSUMOS"/>
      <sheetName val="TABLAS"/>
      <sheetName val="MANO DE OBRA"/>
      <sheetName val="CONTROL"/>
      <sheetName val="APU BASE"/>
      <sheetName val="APU BLANCO"/>
      <sheetName val="APU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I 526"/>
      <sheetName val="SKJ452"/>
      <sheetName val="ITA878"/>
      <sheetName val="AEA-944"/>
      <sheetName val="DUB-823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iseño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iseño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ACTA"/>
      <sheetName val="presupuesto"/>
      <sheetName val="(Item 1P)"/>
      <sheetName val="(Item 200.2)"/>
      <sheetName val="(Item 201.7)"/>
      <sheetName val="(Item 201.15)"/>
      <sheetName val="(Item 210,2,2)"/>
      <sheetName val="(Item 210,2,1)"/>
      <sheetName val="(Item 211,1)"/>
      <sheetName val="(Item 220,1)"/>
      <sheetName val="(Item 221,1)"/>
      <sheetName val="(Item 230,2)"/>
      <sheetName val="(Item 231,1)"/>
      <sheetName val="(Item 2p)"/>
      <sheetName val="(Item 310,1)"/>
      <sheetName val="(Item 320,1)"/>
      <sheetName val="(Item 420,1)"/>
      <sheetName val="(Item 450,2P)"/>
      <sheetName val="(Item 466,1P)"/>
      <sheetName val="(Item 500,1)"/>
      <sheetName val="(Item 600,1)"/>
      <sheetName val="(Item 600,2)"/>
      <sheetName val="(Item 600,5)"/>
      <sheetName val="(Item 610,1)"/>
      <sheetName val="(Item 673,1)"/>
      <sheetName val="(Item 630,1)"/>
      <sheetName val="(Item 630,3)"/>
      <sheetName val="(Item 630,4)"/>
      <sheetName val="(Item 630,6)"/>
      <sheetName val="(Item 630,7)"/>
      <sheetName val="(Item 640,1)"/>
      <sheetName val="(Item 632,1)"/>
      <sheetName val="(Item 642,1)"/>
      <sheetName val="(Item 661,1)"/>
      <sheetName val="(Item 671,1)"/>
      <sheetName val="(Item 673,2)"/>
      <sheetName val="(Item 672,1)"/>
      <sheetName val="(Item 673,3P)"/>
      <sheetName val="(Item 681,1)"/>
      <sheetName val="(Item 621P)"/>
      <sheetName val="(Item 700,1)"/>
      <sheetName val="(Item 700,3)"/>
      <sheetName val="(Item 701,1)"/>
      <sheetName val="(Item 710,1,1)"/>
      <sheetName val="(Item 710,1,2)"/>
      <sheetName val="(Item 710,2)"/>
      <sheetName val="(Item 720,1)"/>
      <sheetName val="(Item 730,1)"/>
      <sheetName val="(Item 730,2)"/>
      <sheetName val="(Item 740,1)"/>
      <sheetName val="(Item 800,1)"/>
      <sheetName val="(Item 810,1)"/>
      <sheetName val="(Item 900,2)"/>
      <sheetName val="(Item 210,2,2) (2)"/>
      <sheetName val="(Item 900.3)"/>
      <sheetName val="(Item 900,3)"/>
      <sheetName val="FREDY"/>
      <sheetName val="(Item NP 330)"/>
      <sheetName val="(Item NP 641,1P)"/>
      <sheetName val="(Item NP 341,2,2P)"/>
      <sheetName val="(Item NP 3P1)"/>
      <sheetName val="(Item NP 4P1)"/>
      <sheetName val="(Item NP 4P2)"/>
      <sheetName val="(Item NP 4P3)"/>
      <sheetName val="(Item NP 4P4)"/>
      <sheetName val="(Item NP 4P5)"/>
      <sheetName val="(Item 420,1) (50)"/>
      <sheetName val="(Item NP 450.2P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EPENDENCIA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6W9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 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REGIONES"/>
      <sheetName val="PRESUPUESTO DETALLADO"/>
      <sheetName val="PRESUPUESTO BASE POLIDEPORTIVO"/>
      <sheetName val="AHORROS"/>
      <sheetName val="días habiles 2015"/>
      <sheetName val="MANTENIMIENTO y OPERACIÓN"/>
      <sheetName val="PRESUPUESTO DE E&amp;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ero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.P.U."/>
      <sheetName val="Esp. Tec."/>
      <sheetName val="Rendimiento Actividades"/>
      <sheetName val="FLUJO DE FONDOS"/>
      <sheetName val="AIU Proyecto"/>
      <sheetName val="Presup Interventoría"/>
      <sheetName val="Gerenciamiento"/>
      <sheetName val="Nomina"/>
      <sheetName val="PRESUPUESTO M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AWG"/>
      <sheetName val="T_Cu_ASTM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FIBRA ÓPTICA"/>
      <sheetName val="items"/>
      <sheetName val="días habiles 2015"/>
      <sheetName val="INS"/>
      <sheetName val="Ppto"/>
      <sheetName val="Plan auditoría"/>
      <sheetName val="Análisis de precios"/>
      <sheetName val="FECHAS DE CORTE"/>
      <sheetName val="Informacion General"/>
      <sheetName val="2103mar "/>
      <sheetName val="A. P. U."/>
      <sheetName val="Insumos"/>
      <sheetName val="TRAYECTO 1"/>
      <sheetName val="PR_1"/>
      <sheetName val="Itemes Renovación"/>
      <sheetName val="Equipo"/>
      <sheetName val="materiales"/>
      <sheetName val="otros"/>
      <sheetName val="ELECTRICO"/>
      <sheetName val="Vuelta"/>
      <sheetName val="TARIFAS"/>
      <sheetName val="Personalizar"/>
      <sheetName val="2103mar%20.xls"/>
      <sheetName val="Formulas"/>
      <sheetName val="INDICE"/>
      <sheetName val="DISTANCIA"/>
      <sheetName val="PERSONAL"/>
      <sheetName val="Hoja1"/>
      <sheetName val="BASE"/>
      <sheetName val="1_Preliminares"/>
      <sheetName val="M.Obra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2103mar_"/>
      <sheetName val="A__P__U_"/>
      <sheetName val="TRAYECTO_1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2103mar_1"/>
      <sheetName val="A__P__U_1"/>
      <sheetName val="TRAYECTO_11"/>
      <sheetName val="Precios"/>
      <sheetName val="320.1"/>
      <sheetName val="330.2"/>
      <sheetName val="700.1"/>
      <sheetName val="220.1"/>
      <sheetName val="330.1"/>
      <sheetName val="640.1.2"/>
      <sheetName val="673.1"/>
      <sheetName val="673.2"/>
      <sheetName val="ManoDeObr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.M 2,4"/>
      <sheetName val="F.M 1,5"/>
      <sheetName val="AIU"/>
      <sheetName val="AIU ALCALDIA"/>
      <sheetName val="PPTO PMA"/>
      <sheetName val="APU PMA"/>
      <sheetName val="INSUMOS PMA"/>
      <sheetName val=" INT. PMA"/>
      <sheetName val="PPTO PMT"/>
      <sheetName val="APU PMT"/>
      <sheetName val="INSUMOS PMT"/>
      <sheetName val="INT. PMT"/>
      <sheetName val="CUADRO COMPARATIVO"/>
      <sheetName val="1.1 EDF_ACC_ADM_EQUIP_PLAT"/>
      <sheetName val="2.1 EDF_OFC_PAT_TALLER"/>
      <sheetName val="3.1 EDF_MANT_PAT_TALLER"/>
      <sheetName val="4.1 ÁREA_ABAST_LAV"/>
      <sheetName val="5.1 ÁREA LIBRES"/>
      <sheetName val="6.1 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&amp;M 25"/>
      <sheetName val="PREACTA 25"/>
      <sheetName val="ACTA 25"/>
      <sheetName val="Hoja1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.1"/>
      <sheetName val="200.2"/>
      <sheetName val="201.1"/>
      <sheetName val="201.2"/>
      <sheetName val="201.3"/>
      <sheetName val="201.3P"/>
      <sheetName val="201.4"/>
      <sheetName val="201.5"/>
      <sheetName val="201.6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25P"/>
      <sheetName val="230.1"/>
      <sheetName val="230.2"/>
      <sheetName val="231.1"/>
      <sheetName val="232.1"/>
      <sheetName val="234.1"/>
      <sheetName val="310.1"/>
      <sheetName val="311.1"/>
      <sheetName val="311P1"/>
      <sheetName val="311P2"/>
      <sheetName val="311P3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341.1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34P"/>
      <sheetName val="440.1"/>
      <sheetName val="440.1P"/>
      <sheetName val="440.2"/>
      <sheetName val="440.2P"/>
      <sheetName val="440.3"/>
      <sheetName val="440.3P"/>
      <sheetName val="440.4"/>
      <sheetName val="441.1"/>
      <sheetName val="441.1P"/>
      <sheetName val="441.2"/>
      <sheetName val="441.2P"/>
      <sheetName val="441.3"/>
      <sheetName val="441.3P"/>
      <sheetName val="441.4"/>
      <sheetName val="450.1"/>
      <sheetName val="450.1P"/>
      <sheetName val="450.2"/>
      <sheetName val="450.2P"/>
      <sheetName val="450.3"/>
      <sheetName val="450.3P"/>
      <sheetName val="450.4"/>
      <sheetName val="450.5"/>
      <sheetName val="450.6"/>
      <sheetName val="450.7"/>
      <sheetName val="450.8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"/>
      <sheetName val="460.1P"/>
      <sheetName val="461.1"/>
      <sheetName val="461.2"/>
      <sheetName val="462.1"/>
      <sheetName val="462.1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510P1"/>
      <sheetName val="510P2"/>
      <sheetName val="510P3"/>
      <sheetName val="600.1"/>
      <sheetName val="600.2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1P"/>
      <sheetName val="620.2"/>
      <sheetName val="620.2P"/>
      <sheetName val="620.3."/>
      <sheetName val="620.3"/>
      <sheetName val="621.1"/>
      <sheetName val="621.2"/>
      <sheetName val="621.3"/>
      <sheetName val="621.4"/>
      <sheetName val="621.5"/>
      <sheetName val="621.5P"/>
      <sheetName val="621.6"/>
      <sheetName val="621.7P"/>
      <sheetName val="622.1"/>
      <sheetName val="622.2"/>
      <sheetName val="622.3"/>
      <sheetName val="622.4"/>
      <sheetName val="622.5"/>
      <sheetName val="623.1"/>
      <sheetName val="623.1."/>
      <sheetName val="630.1"/>
      <sheetName val="630.2"/>
      <sheetName val="630.3"/>
      <sheetName val="630.4"/>
      <sheetName val="630.5"/>
      <sheetName val="630.6"/>
      <sheetName val="630.7"/>
      <sheetName val="630.1P"/>
      <sheetName val="630.2P"/>
      <sheetName val="630.3P"/>
      <sheetName val="630.8P"/>
      <sheetName val="632.1"/>
      <sheetName val="632.1P"/>
      <sheetName val="632P"/>
      <sheetName val="640.1"/>
      <sheetName val="640.2"/>
      <sheetName val="641.1"/>
      <sheetName val="641.2"/>
      <sheetName val="641P"/>
      <sheetName val="642.1"/>
      <sheetName val="642.2"/>
      <sheetName val="642P1"/>
      <sheetName val="642P2"/>
      <sheetName val="642P3"/>
      <sheetName val="650.1"/>
      <sheetName val="650.2"/>
      <sheetName val="650.3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76P"/>
      <sheetName val="680.1"/>
      <sheetName val="680.2"/>
      <sheetName val="680.3"/>
      <sheetName val="681.1"/>
      <sheetName val="682.1"/>
      <sheetName val="682P"/>
      <sheetName val="683P"/>
      <sheetName val="690.1"/>
      <sheetName val="690.1P"/>
      <sheetName val="700.1"/>
      <sheetName val="700.2"/>
      <sheetName val="700.3"/>
      <sheetName val="700.4"/>
      <sheetName val="700P"/>
      <sheetName val="701.1"/>
      <sheetName val="710.1"/>
      <sheetName val="710.2"/>
      <sheetName val="710.3"/>
      <sheetName val="720.1"/>
      <sheetName val="730.1"/>
      <sheetName val="730.2"/>
      <sheetName val="730.3"/>
      <sheetName val="731.1"/>
      <sheetName val="740.1"/>
      <sheetName val="741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815P"/>
      <sheetName val="900.1"/>
      <sheetName val="900.2"/>
      <sheetName val="900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SISFV 2000 W "/>
      <sheetName val="1.1"/>
      <sheetName val="1.2"/>
      <sheetName val="1.3"/>
      <sheetName val="1.4"/>
      <sheetName val="1.5"/>
      <sheetName val="1.6"/>
      <sheetName val="1.7"/>
      <sheetName val="2.1 "/>
      <sheetName val="2.2"/>
      <sheetName val="3.1"/>
      <sheetName val="PMA"/>
      <sheetName val="MATERIALES"/>
      <sheetName val="EQUIPO Y HERRAMIENTA"/>
      <sheetName val="TRANSPORTE_IPSE"/>
      <sheetName val="MANO DE OBRA"/>
      <sheetName val="FP"/>
      <sheetName val="AIU (2)"/>
      <sheetName val="AIU"/>
      <sheetName val="INTERVENTORIA (2)"/>
      <sheetName val="INTERVENTORIA"/>
      <sheetName val="CAPACITACIÓN"/>
      <sheetName val="IMPORTACIÓN"/>
      <sheetName val="PRESUPUESTO DE GESTION SOCIAL"/>
      <sheetName val="Presupuesto_y_APU_SISFV_Tibu_V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 t="str">
            <v>Director de obra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ARENA"/>
      <sheetName val=" NE01"/>
      <sheetName val=" NE02 "/>
      <sheetName val=" NE03"/>
      <sheetName val=" NE04"/>
      <sheetName val=" NE05"/>
      <sheetName val=" NE06"/>
      <sheetName val=" NE07"/>
      <sheetName val=" NE08"/>
      <sheetName val=" NE09"/>
      <sheetName val=" NE10"/>
      <sheetName val=" N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binetes ctrol, prot. y med. 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09"/>
      <sheetName val="HISTORICO"/>
      <sheetName val="SALARIO CELADOR 2008"/>
      <sheetName val="TARIFAS REGISTRO DISTRITAL 2009"/>
      <sheetName val="COSTOS OFICINA"/>
      <sheetName val="COSTOS CAMPAMENTO"/>
      <sheetName val="APU"/>
      <sheetName val="Presup_Cancha"/>
      <sheetName val="Equipo"/>
      <sheetName val="materiales"/>
      <sheetName val="otros"/>
      <sheetName val="Insumos"/>
      <sheetName val="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MANO DE OBRA (1)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\a  aaInformación GRUPO 4\A MIn"/>
      <sheetName val="aCCIDENTES DE 1995 - 1996.xls"/>
      <sheetName val="\\Escritorio\amv 2011\a  aaInfo"/>
      <sheetName val="aCCIDENTES%20DE%201995%20-%2019"/>
      <sheetName val="\Users\avargase\AppData\Local\M"/>
      <sheetName val="\Mini HP Enero 2015\Proyectos i"/>
      <sheetName val="CONT_ADI"/>
      <sheetName val="items"/>
      <sheetName val="\C\Users\avargase\AppData\Local"/>
      <sheetName val="\Volumes\USB PIOLIN\Escritorio\"/>
      <sheetName val="\AMV _ no borrar\PRESUPUESTOS\a"/>
      <sheetName val="\I\AMV _ no borrar\PRESUPUESTOS"/>
      <sheetName val="\Users\HP\AppData\Local\Microso"/>
      <sheetName val="\A\a  aaInformación GRUPO 4\A M"/>
      <sheetName val="ACTA DE MODIFICACION  (2)"/>
      <sheetName val="INDICMICROEMP"/>
      <sheetName val="#¡REF"/>
      <sheetName val="SUB APU"/>
      <sheetName val="MATERIALES"/>
      <sheetName val="Datos Básicos"/>
      <sheetName val="SALARIOS"/>
      <sheetName val="Informacion"/>
      <sheetName val="Informe"/>
      <sheetName val="Seguim-16"/>
      <sheetName val="INV"/>
      <sheetName val="AASHTO"/>
      <sheetName val="PESOS"/>
      <sheetName val="Formulario N° 4"/>
      <sheetName val="EQUIPO"/>
      <sheetName val="Base Muestras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COSTOS UNITARIOS"/>
      <sheetName val="CA-2909"/>
      <sheetName val="Lista obra"/>
      <sheetName val="PR 1"/>
      <sheetName val="_a  aaInformación GRUPO 4_A MIn"/>
      <sheetName val="[aCCIDENTES DE 1995 - 1996.xls]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precios-básicos2002"/>
      <sheetName val="APUs"/>
      <sheetName val="\G\I\AMV _ no borrar\PRESUPUEST"/>
      <sheetName val="\G\A\a  aaInformación GRUPO 4\A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Users\Administrador\Desktop\AM"/>
      <sheetName val="\\Ing-her"/>
      <sheetName val="\Users\cmeza\Documents\INVIAS\D"/>
      <sheetName val="\Documents and Settings\jviteri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aactividad"/>
      <sheetName val="aCCIDENTES_DE_1995_-_199633"/>
      <sheetName val="\a__aaInformación_GRUPO_4\A_MI3"/>
      <sheetName val="ACTA_DE_MODIFICACION__(2)3"/>
      <sheetName val="aCCIDENTES_DE_1995_-_1996_xls10"/>
      <sheetName val="Datos_Básicos2"/>
      <sheetName val="SUB_APU2"/>
      <sheetName val="Formulario_N°_4"/>
      <sheetName val="Base_Muestras"/>
      <sheetName val="[aCCIDENTES_DE_1995_-_1996_xls]"/>
      <sheetName val="\\Escritorio\amv_2011\a__aaInfo"/>
      <sheetName val="\Mini_HP_Enero_2015\Proyectos_i"/>
      <sheetName val="\Volumes\USB_PIOLIN\Escritorio\"/>
      <sheetName val="Ruta_01"/>
      <sheetName val="AFECTACION_01_"/>
      <sheetName val="EJECUCION_C"/>
      <sheetName val="Inf_Financiera_01"/>
      <sheetName val="RUTA_02"/>
      <sheetName val="AFECTACION_02"/>
      <sheetName val="EJECUCION_C__02"/>
      <sheetName val="INF_FINANCIERA_02"/>
      <sheetName val="RUTA_03"/>
      <sheetName val="AFECTACION_03"/>
      <sheetName val="EJECUCION_C__03"/>
      <sheetName val="INF_FINANCIERA_03"/>
      <sheetName val="RUTA_04"/>
      <sheetName val="AFECTACION_04"/>
      <sheetName val="EJECUCION_C__04"/>
      <sheetName val="INF_FINANCIERA_04"/>
      <sheetName val="RUTA_05"/>
      <sheetName val="AFECTACION_05"/>
      <sheetName val="EJECUCION_C__05"/>
      <sheetName val="INF_FINANCIERA_05"/>
      <sheetName val="RUTA_06"/>
      <sheetName val="AFECTACION_06"/>
      <sheetName val="EJECUCION_C__06"/>
      <sheetName val="INF_FINANCIERA_06"/>
      <sheetName val="RUTA_07"/>
      <sheetName val="AFECTACION_07"/>
      <sheetName val="EJECUCION_C__07"/>
      <sheetName val="INF_FINANCIERA_07"/>
      <sheetName val="RUTA_08"/>
      <sheetName val="AFECTACION_08"/>
      <sheetName val="EJECUCION_C__08"/>
      <sheetName val="INF_FINANCIERA_08"/>
      <sheetName val="RUTA_09"/>
      <sheetName val="AFECTACION_09"/>
      <sheetName val="EJECUCION_C__09"/>
      <sheetName val="INF_FINANCIERA_09"/>
      <sheetName val="RUTA_10"/>
      <sheetName val="AFECTACION_10"/>
      <sheetName val="EJECUCION_C__10"/>
      <sheetName val="INF_FINANCIERA_10"/>
      <sheetName val="RUTA_11"/>
      <sheetName val="AFECTACION_11"/>
      <sheetName val="EJECUCION_C__11"/>
      <sheetName val="INF_FINANCIERA_11"/>
      <sheetName val="_a__aaInformación_GRUPO_4_A_MIn"/>
      <sheetName val="\AMV___no_borrar\PRESUPUESTOS\a"/>
      <sheetName val="\I\AMV___no_borrar\PRESUPUESTOS"/>
      <sheetName val="\G\I\AMV___no_borrar\PRESUPUEST"/>
      <sheetName val="\A\a__aaInformación_GRUPO_4\A_M"/>
      <sheetName val="\G\A\a__aaInformación_GRUPO_4\A"/>
      <sheetName val="\\Giovanni\administracion_vial\"/>
      <sheetName val="\MONTO_AGOTABLE_2010\a__aaInfor"/>
      <sheetName val="\I\A\a__aaInformación_GRUPO_4\A"/>
      <sheetName val="\K\a__aaInformación_GRUPO_4\A_M"/>
      <sheetName val="\I\K\a__aaInformación_GRUPO_4\A"/>
      <sheetName val="\H\a__aaInformación_GRUPO_4\A_M"/>
      <sheetName val="\I\H\a__aaInformación_GRUPO_4\A"/>
      <sheetName val="\\INTERVIALNUBE\Documents_and_S"/>
      <sheetName val="Lista_obra"/>
      <sheetName val="\Documents_and_Settings\Pedro_"/>
      <sheetName val="\Documents_and_Settings\jviteri"/>
      <sheetName val="\\Sistemas_serv1\xx\Documents_a"/>
      <sheetName val="PR_1"/>
      <sheetName val="MURO_PR25+221-235"/>
      <sheetName val="MURO_PR25+261-267"/>
      <sheetName val="MURO_PR25+267-273"/>
      <sheetName val="MURO_PR25+273-277"/>
      <sheetName val="MURO_PR25+407,20-409,90"/>
      <sheetName val="MURO_PR25+409,90-416,40"/>
      <sheetName val="MURO_PR25+435-447"/>
      <sheetName val="MURO_PR25+557,5-572_56I"/>
      <sheetName val="MURO_PR25+572_56-576_56I"/>
      <sheetName val="MURO_PR25+565-571D"/>
      <sheetName val="MURO_PR25+587_5-596_5I"/>
      <sheetName val="MURO_PR25+600-607,1I"/>
      <sheetName val="MURO_PR25+607,1-614,1"/>
      <sheetName val="MURO_PR25+725-734D"/>
      <sheetName val="MURO_PR25+786-792,4D"/>
      <sheetName val="MURO_PR25+980D"/>
      <sheetName val="MURO_PR25+019,5-PR26+026,8D"/>
      <sheetName val="MURO_PR26+026,8-032,7D"/>
      <sheetName val="MURO_PR26+032,7-038,7D"/>
      <sheetName val="MURO_4__PR26+038,7-045_9D"/>
      <sheetName val="MURO_PR26+059,6-066,4D"/>
      <sheetName val="MURO_PR26+132,5-143,4D"/>
      <sheetName val="MURO_PR26+159,25-169,38D"/>
      <sheetName val="MURO_PR26+870-874"/>
      <sheetName val="MURO_PR26+874,3-882,3"/>
      <sheetName val="MURO_PR27+128,6-133,33"/>
      <sheetName val="MURO_PR27+133,33-139,3D"/>
      <sheetName val="MURO_PR27+281_9-287_9"/>
      <sheetName val="MURO_PR27+344-352,1"/>
      <sheetName val="MURO_PR27+352,1-358,2"/>
      <sheetName val="MURO_PR27+358,2-364"/>
      <sheetName val="MURO_PR27+364-370"/>
      <sheetName val="MURO_PR27+360-374D"/>
      <sheetName val="MURO_PR27+388-394I"/>
      <sheetName val="MURO_PR27+394-400I_"/>
      <sheetName val="MURO_PR27+397-404D"/>
      <sheetName val="MURO_PR27+457-463D_"/>
      <sheetName val="MURO_PR27+480,20-488,95D_"/>
      <sheetName val="MURO_PR27+785-793,6"/>
      <sheetName val="MURO_PR27+796,10,800D"/>
      <sheetName val="MURO_PR27+819_8-829_95I"/>
      <sheetName val="MURO_PR27+820-840D"/>
      <sheetName val="MURO_PR27+852-864I"/>
      <sheetName val="MURO_PR28+030-041D_"/>
      <sheetName val="MURO_PR28+060-066_08D"/>
      <sheetName val="MURO_PR28+105-111,25D_"/>
      <sheetName val="MURO_PR28+111,25-115_75D_"/>
      <sheetName val="MURO_PR28+240-263I"/>
      <sheetName val="MURO_PR28+295-300_10D"/>
      <sheetName val="MURO_PR28+300_10-306_1D_"/>
      <sheetName val="MURO_PR28+306_10-312_1D_"/>
      <sheetName val="MURO_PR28+312_1-318D_"/>
      <sheetName val="MURO_PR28+318_1-324_1D"/>
      <sheetName val="MURO_PR28+652_7-662_7D_"/>
      <sheetName val="MURO_PR28+662_7D-668_8D"/>
      <sheetName val="MURO_PR28+886-892_4D_"/>
      <sheetName val="MURO_PR28+895-899_5"/>
      <sheetName val="aCCIDENTES_DE_1995_-_199634"/>
      <sheetName val="\Users\USUARIO\Downloads\a  aaI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Hoja1 (2)"/>
      <sheetName val="Hoja1 (3)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SEGUIM Y REPROG MES 1 (2)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#REF"/>
      <sheetName val="G.G"/>
      <sheetName val="CAMBIA"/>
      <sheetName val="ACTA 9 (Espacio publico)"/>
      <sheetName val="ACTA 9  (VIAS)"/>
      <sheetName val="ACTA PIPMA 9"/>
      <sheetName val="PREACTA PIPMA 8 A-B-C-D-E y F "/>
      <sheetName val="1.4 Excavaciones a mano EP "/>
      <sheetName val="SALVEDAD 9"/>
      <sheetName val="TRANSPORTES (1)"/>
      <sheetName val="TRANSPORTES (2)"/>
      <sheetName val="1.4 Excavaciones a mano VIAS"/>
      <sheetName val="1.4 EXCAV PEP BARRIO BOLIVAR"/>
      <sheetName val="1.4 EXCAV PEP FRANCISCA"/>
      <sheetName val="2.1 Demolic anden PEP BOLIVAR"/>
      <sheetName val="2.1 Demol anden PEP FRCANAS"/>
      <sheetName val="2,2 Demolicion sardinel (EP) "/>
      <sheetName val="2.5 Excavaciones"/>
      <sheetName val="2.12 demolic pep bbolivar1"/>
      <sheetName val="3.1 conformacion"/>
      <sheetName val="3,2 Base "/>
      <sheetName val="3,3 Sub base"/>
      <sheetName val="NP 54 MDC-19"/>
      <sheetName val=" 3.11 NP68 MDC19"/>
      <sheetName val="3.14 Tpte Base"/>
      <sheetName val="3,15 Tpte Sub base1"/>
      <sheetName val="NP2 MAT de mejoramiento"/>
      <sheetName val="3.16 Tpte mat  mejoramiento"/>
      <sheetName val="3.17  TPTE MDC 19"/>
      <sheetName val="NP55 TRANSPORTE MDC-19 CHR"/>
      <sheetName val="3.19 ACERO DE REFUERZO 420 (1)"/>
      <sheetName val="3.22 Acero pasajunta y anclaje"/>
      <sheetName val="4.1 RELLENO MAT. ANDEN 8"/>
      <sheetName val="4.1 rell pep frcnas"/>
      <sheetName val="4.1 rell bbolivar"/>
      <sheetName val="TRANSPORTES"/>
      <sheetName val="4.3 anden B40"/>
      <sheetName val="4.3 Anden B40 frcnas"/>
      <sheetName val="4.16A PARADERO FRANCISCANAS"/>
      <sheetName val="4.16D PARADERO B.BOLIVAR"/>
      <sheetName val=" 4.3i-4.4i-4.51i  TPTES B40 "/>
      <sheetName val=" 4.13i-4.43i-4.44i tpte bordill"/>
      <sheetName val="4.16.13.9 S.E.I DURANTA"/>
      <sheetName val="4.4 EMPRADIZACIÓN"/>
      <sheetName val="4.4 prado pep bbolivar"/>
      <sheetName val="4.4 prado pep frcnas"/>
      <sheetName val="4,41 BORDILLO A80 (EP)"/>
      <sheetName val="4,43 SARDINEL A-10"/>
      <sheetName val="4,44 SARDINEL A-170 FALTANTE"/>
      <sheetName val="5.3 SEÑAL VTCAL"/>
      <sheetName val="5.4 SEÑAL BANDERA"/>
      <sheetName val="5.6 TACHAS REFLECTIVAS"/>
      <sheetName val="8.3 Reposicion Sumidero sencill"/>
      <sheetName val="8.5 EMPALME SUMIDEROS"/>
      <sheetName val="8.7 DEMOLICION SUMIDEROS"/>
      <sheetName val="NP1 Corte Pav DISCO"/>
      <sheetName val="NP5 Demolicion losa concret"/>
      <sheetName val="N.P 05  demol losas ccto BBoliv"/>
      <sheetName val="NP30 Tuberia PVC 10&quot; sumideros"/>
      <sheetName val="NP37 Sumidero sencillo"/>
      <sheetName val="NP50 Demolicion T. Recamara"/>
      <sheetName val="NP53 SELLO DE JUNTAS MORTERO"/>
      <sheetName val="NP55 IMPRIMANTE ML"/>
      <sheetName val="NP56 IMPRIMANTE M2"/>
      <sheetName val="NP 57  VTCAL con CURVA"/>
      <sheetName val="NP60 DEMARCACION VIAL ML"/>
      <sheetName val="NP61 DEMARCACIÓN VIAL  M2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aCCIDENTES_DE_1995_-_199637"/>
      <sheetName val="aCCIDENTES_DE_1995_-_1996_xls14"/>
      <sheetName val="SUB_APU3"/>
      <sheetName val="Datos_Básicos3"/>
      <sheetName val="\\Produccion\archivos de domin"/>
      <sheetName val="200.1"/>
      <sheetName val="200.2"/>
      <sheetName val="201.7"/>
      <sheetName val="201.15"/>
      <sheetName val="210.2.1"/>
      <sheetName val="210.1.1"/>
      <sheetName val="210.2.2"/>
      <sheetName val="211.1"/>
      <sheetName val="320.2A"/>
      <sheetName val="330.2A"/>
      <sheetName val="320.1B"/>
      <sheetName val="320.2B"/>
      <sheetName val="330.1B"/>
      <sheetName val="330.1A"/>
      <sheetName val="330.2B"/>
      <sheetName val="450.9.1P"/>
      <sheetName val="450.2.2P"/>
      <sheetName val="450.9.2P"/>
      <sheetName val="460.1P"/>
      <sheetName val="465.1"/>
      <sheetName val="600.2"/>
      <sheetName val="600.4"/>
      <sheetName val="610.1.1P"/>
      <sheetName val="673.2"/>
      <sheetName val="630.3A"/>
      <sheetName val="630.4A"/>
      <sheetName val="630.6A"/>
      <sheetName val="640.1B"/>
      <sheetName val="660.3B"/>
      <sheetName val="661.1B"/>
      <sheetName val="671.1B"/>
      <sheetName val="673.1B"/>
      <sheetName val="681.1B"/>
      <sheetName val="600.1"/>
      <sheetName val="2p"/>
      <sheetName val="3p"/>
      <sheetName val="4p"/>
      <sheetName val="5p"/>
      <sheetName val="7p"/>
      <sheetName val="800.2"/>
      <sheetName val="900.2"/>
      <sheetName val="900.3"/>
      <sheetName val="DATOS PEAJE INVIAS"/>
      <sheetName val="DATOS PEAJE REGENCY"/>
      <sheetName val="Variable IPC"/>
      <sheetName val="PLAN DE INVERSION ANTICIPO"/>
      <sheetName val="inv mensual"/>
      <sheetName val="borrador flujo inv"/>
      <sheetName val="social-ambiental"/>
      <sheetName val="AU"/>
      <sheetName val="PALET DEL 21 FEB AL 5 MARZ"/>
      <sheetName val="COSTOS"/>
      <sheetName val="AC2-AG96"/>
      <sheetName val="EVA"/>
      <sheetName val="AIU"/>
      <sheetName val="GENERALIDADES"/>
      <sheetName val="analisis costo horario"/>
      <sheetName val="Lista Base"/>
      <sheetName val="Hoja3"/>
      <sheetName val="GENERAL"/>
      <sheetName val="Hoja6"/>
      <sheetName val="RESUMEN"/>
      <sheetName val="201.16"/>
      <sheetName val="220.1"/>
      <sheetName val="221,1"/>
      <sheetName val="221,1p"/>
      <sheetName val="230,1P"/>
      <sheetName val="320.1"/>
      <sheetName val="420,2"/>
      <sheetName val="420.2"/>
      <sheetName val="421.1 "/>
      <sheetName val="600.2.3"/>
      <sheetName val="630.1"/>
      <sheetName val="610.1"/>
      <sheetName val="630.3"/>
      <sheetName val="630.3 (2)"/>
      <sheetName val="630.4"/>
      <sheetName val="630.4P"/>
      <sheetName val="630.6"/>
      <sheetName val="641.1"/>
      <sheetName val="630.7"/>
      <sheetName val="632.1P"/>
      <sheetName val="632.2P "/>
      <sheetName val="632.3P  "/>
      <sheetName val="640.1"/>
      <sheetName val="661.1"/>
      <sheetName val="642 "/>
      <sheetName val="663,1P"/>
      <sheetName val="671.1"/>
      <sheetName val="671.1 (2)"/>
      <sheetName val="673.1"/>
      <sheetName val="673.2 (2)"/>
      <sheetName val="810.2"/>
      <sheetName val="700.1"/>
      <sheetName val="730.1"/>
      <sheetName val="450.3P "/>
      <sheetName val="340P "/>
      <sheetName val="220.1P"/>
      <sheetName val="2001,1p"/>
      <sheetName val="200,1,2p"/>
      <sheetName val="200,1,3p "/>
      <sheetName val="200,1,4p  "/>
      <sheetName val="220.1P (2)"/>
      <sheetName val="630.4.2P"/>
      <sheetName val="630.4.2P (2)"/>
      <sheetName val="630.4.3P"/>
      <sheetName val="600.1P"/>
      <sheetName val="663"/>
      <sheetName val="690,1p"/>
      <sheetName val="460,1P"/>
      <sheetName val="642"/>
      <sheetName val="730.2"/>
      <sheetName val="740.1"/>
      <sheetName val="900.2 (1)"/>
      <sheetName val="621.1.2"/>
      <sheetName val="683.4P"/>
      <sheetName val="221.1"/>
      <sheetName val="683.1P"/>
      <sheetName val="3P "/>
      <sheetName val="683.3P"/>
      <sheetName val="673.1P"/>
      <sheetName val="PNP 4.7"/>
      <sheetName val="201,7p"/>
      <sheetName val="TRIPLE"/>
      <sheetName val="673.2P "/>
      <sheetName val="623.1P"/>
      <sheetName val="621.1.3"/>
      <sheetName val="674.2"/>
      <sheetName val="220.2P"/>
      <sheetName val="683.4P "/>
      <sheetName val="683.3P (2)"/>
      <sheetName val="683.4P  (2)"/>
      <sheetName val="683.5P  "/>
      <sheetName val="Hoja5"/>
      <sheetName val="642.2P"/>
      <sheetName val="641,1"/>
      <sheetName val="Hoja2"/>
      <sheetName val="Hoja4"/>
      <sheetName val="INT 17"/>
      <sheetName val="INT 18"/>
      <sheetName val="articulos"/>
      <sheetName val="gp05"/>
      <sheetName val="GP06"/>
      <sheetName val="REQUISITOS INF INTERVENTORÍA"/>
      <sheetName val="\Users\ANDRES FELIPE MUÑOZ\Down"/>
      <sheetName val="_aCCIDENTES_DE_1995___1996_xl_2"/>
      <sheetName val="//ccefici"/>
      <sheetName val="_aCCIDENTES_DE_1995___1996_xl_9"/>
      <sheetName val="_aCCIDENTES_DE_1995___1996_xl_8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temes Renovación"/>
      <sheetName val="Interc.tapones"/>
      <sheetName val="Interc.válv."/>
      <sheetName val="Varios."/>
      <sheetName val="_aCCIDENTES_DE_1995___1996_xl_3"/>
      <sheetName val="CANT OBRA"/>
      <sheetName val="_aCCIDENTES_DE_1995___1996_xl_4"/>
      <sheetName val="_aCCIDENTES_DE_1995___1996_xl_5"/>
      <sheetName val="_aCCIDENTES_DE_1995___1996_xl_6"/>
      <sheetName val="_aCCIDENTES_DE_1995___1996_xl_7"/>
      <sheetName val="_aCCIDENTES_DE_1995___1996_x_10"/>
      <sheetName val="_aCCIDENTES_DE_1995___1996_x_11"/>
      <sheetName val="aCCIDENTES_DE_1995_-_199638"/>
      <sheetName val="aCCIDENTES_DE_1995_-_1996_xls15"/>
      <sheetName val="ACTA_DE_MODIFICACION__(2)4"/>
      <sheetName val="\a__aaInformación_GRUPO_4\A_MI4"/>
      <sheetName val="Datos_Básicos4"/>
      <sheetName val="SUB_APU4"/>
      <sheetName val="Analisis_Mano_de_Obra"/>
      <sheetName val="SEÑALIZACION_CINTA"/>
      <sheetName val="TUBERIA_DESAGUE_DE_2&quot;"/>
      <sheetName val="TUBERIA__DE_SUCCIÓN_DE_2"/>
      <sheetName val="TUBERIA_DE_PRESIÓN_1_1-2_RDE21"/>
      <sheetName val="TUBERIA_DE_1_1-2"/>
      <sheetName val="CODO_DE_1_1_2&quot;X90°"/>
      <sheetName val="VALBULA_DE_PASO_DE_2&quot;"/>
      <sheetName val="VALBULA_DE_CIERRE_DE_1_1_2&quot;_"/>
      <sheetName val="TANQUE_HIDROACUMULADOR"/>
      <sheetName val="ELECTROBOMBAS_CENTRIFUGAS"/>
      <sheetName val="LOSA_SUPERIOR_DEL_TANQUE_"/>
      <sheetName val="PAREDES_DEL_TANQUE"/>
      <sheetName val="LOSA_DE_FONDO_DEL_TANQUE"/>
      <sheetName val="SOLADO_DE_LIMP__2500_PSI"/>
      <sheetName val="CUPULAS_TRAG_4X3"/>
      <sheetName val="SALIDA_SONIDO"/>
      <sheetName val="CANAL_EN_LAMINA_GALV"/>
      <sheetName val="CUBIERTA_LUXALON"/>
      <sheetName val="TENDIDO_DE_CABLE_No_8_"/>
      <sheetName val="VAR__COBRE_2_44X5-8"/>
      <sheetName val="CAJA_EN_MAMPOSTERÍA"/>
      <sheetName val="CAJA_DE_PASO_METÁLICA"/>
      <sheetName val="BAJANTE_ACOM__ELECTRICA_1&quot;"/>
      <sheetName val="SISTEMA_DE_TIERRA_Y_MALLA"/>
      <sheetName val="CERTIFICADO_DE_RECIBO"/>
      <sheetName val="TRAMITE_APROBAR"/>
      <sheetName val="APLIQUE_DE_25W"/>
      <sheetName val="LUMINARIA_FLUORESCENTE_DE_2X32W"/>
      <sheetName val="LÁMPARA_METAL_HALIDE_250W"/>
      <sheetName val="DUCTO_PVC_DE_3&quot;"/>
      <sheetName val="DUCTO_PVC_DE_1&quot;"/>
      <sheetName val="TENDIDO_DE_ACOMETIDA_BIFÁSICA"/>
      <sheetName val="TELERRUPTOR_BIPOLAR_DE_16_AM"/>
      <sheetName val="TABLERO_MINIPRAGMA_DE_12_C"/>
      <sheetName val="AUTOMÁTICO_INDUSTRIAL"/>
      <sheetName val="AUTOMÁTICO_TIPO_RIEL_2"/>
      <sheetName val="AUTOMÁTICO_TIPO_RIEL_1"/>
      <sheetName val="SALIDA_PARA_PULSADOR"/>
      <sheetName val="SALIDA_TOMA_MONOFACISA_10"/>
      <sheetName val="SALIDA_TOMA_MONOFASICA_12"/>
      <sheetName val="SALIDA_PARA_APLIQUE"/>
      <sheetName val="SALIDA_LAMPARA_FLUORESCENTE"/>
      <sheetName val="DERIVACION_DE_LUMINARIA"/>
      <sheetName val="SALIDA_PARA_LÁMPARA_METAL"/>
      <sheetName val="Transformador_25_KVA"/>
      <sheetName val="Acometida_Subt_Baja_Tensión"/>
      <sheetName val="Puesta_a_Tierra"/>
      <sheetName val="Tablero_Bifasico_24_Circuitos"/>
      <sheetName val="Salida_Luminaria_Cerrada"/>
      <sheetName val="Salida_Toma_120_V"/>
      <sheetName val="Salida_Toma_220_V"/>
      <sheetName val="Tendido_Alumbrado_Publico"/>
      <sheetName val="Ducto_Tuberia_Conduit_PVC_3_-4"/>
      <sheetName val="Sumin_e_Inst_luminaria_Brika"/>
      <sheetName val="Sumin_e_Inst_luminaria_Cerrada"/>
      <sheetName val="Sumin_e_Inst_Poste_ITO"/>
      <sheetName val="Sumin_y_mont_Caja_metal"/>
      <sheetName val="Sardinel_prefabricado_Tipo_A"/>
      <sheetName val="LIMPIEZA_Y_DESCAPOTE"/>
      <sheetName val="LOCALIZACIÓN_Y_REPLANTEO"/>
      <sheetName val="DEMOLICON_DE_MUROS"/>
      <sheetName val="EXCAVACION_MANUAL"/>
      <sheetName val="Demolicion_de_Graderias_Exist"/>
      <sheetName val="RELLENO_BASE_GRANULAR"/>
      <sheetName val="RELLENO_TIERRA_NEGRA"/>
      <sheetName val="CONCRETO_DE_LIMPIEZA"/>
      <sheetName val="VIGA_DE_CIMIENTO"/>
      <sheetName val="VIGA_AEREA"/>
      <sheetName val="CERCHAS_CELOSIA"/>
      <sheetName val="Sum_e_Inst_de_Medidor"/>
      <sheetName val="Sum_e_Inst_de_lavamanos_de_empo"/>
      <sheetName val="Muros_divisorios_bloque_No__4"/>
      <sheetName val="Pañete_sobre_muros"/>
      <sheetName val="Pintura_tipo_koraza"/>
      <sheetName val="Ceramica_30x30,_incluye_win_"/>
      <sheetName val="Granito_Pulido"/>
      <sheetName val="Bordillos_ducha_ceram_"/>
      <sheetName val="poceta_de_aseo_en_granito"/>
      <sheetName val="Alistado_de_piso_mortero_imp_"/>
      <sheetName val="Piso_en_baldosa_de_granito"/>
      <sheetName val="media_caña_en_granito"/>
      <sheetName val="Alfajia_a_la_vista"/>
      <sheetName val="Tubería_PVCS_2&quot;_"/>
      <sheetName val="Tuberia_aguas_lluvias_bajante"/>
      <sheetName val="Tuberia_PVC_aguas_lluvias_3&quot;"/>
      <sheetName val="Puntos_Hidráulicos_1_2&quot;_"/>
      <sheetName val="tuberia_pvc_ag_lluvia_4&quot;"/>
      <sheetName val="tuberia_pvc_corrugada_6&quot;_"/>
      <sheetName val="tuberia_pvc_corrugada_8&quot;_"/>
      <sheetName val="Tubería_PVC_6&quot;_Tipo_Fort"/>
      <sheetName val="FILTRO_DRENAJE_4&quot;"/>
      <sheetName val="FILTRO_DRENAJE_6&quot;"/>
      <sheetName val="FILTRO_DRENAJE_8&quot;"/>
      <sheetName val="Tubería_PVC_4&quot;_corrugada_AN"/>
      <sheetName val="Tuberia_PVC_6&quot;_Corrugada_AN"/>
      <sheetName val="Tuberia_PVC_8&quot;_Corrugada_AN"/>
      <sheetName val="Tubería_PVC_3&quot;_sanitaria"/>
      <sheetName val="Tubería_PVC_4&quot;_sanitaria"/>
      <sheetName val="Registro_RW_de_1&quot;"/>
      <sheetName val="Registro_RW_de_1_1_2&quot;"/>
      <sheetName val="Válvula_de_corte_tipo_RW_3_,4&quot;_"/>
      <sheetName val="Sum_e_inst__lavamanos_de_colg"/>
      <sheetName val="Sum_e_inst__lavaplatos"/>
      <sheetName val="Tubería_PVC_san_2&quot;_"/>
      <sheetName val="Puntos_Sanitarios_2&quot;_"/>
      <sheetName val="Puntos_Sanitarios_4&quot;__"/>
      <sheetName val="TUBERIA_PVC_V_D__3&quot;_"/>
      <sheetName val="TUBERIA_PVC_VD_4&quot;"/>
      <sheetName val="TUBERIA_PVC_V_D__3&quot;_A__LL"/>
      <sheetName val="TERMINAL_DE_VENTILACIÓN_D__3&quot;_"/>
      <sheetName val="TUBERIA_PVCP_1_1-_2&quot;_"/>
      <sheetName val="TUBERIA_PVC_P_D__1-_2&quot;"/>
      <sheetName val="Tuberioa_PVC_3-_4&quot;_"/>
      <sheetName val="TUBERIA_PVC_P_D__1&quot;"/>
      <sheetName val="TUBERIA_PVC_P_D__1_1-2&quot;"/>
      <sheetName val="CAJA_PLASTICA_PARA_VALVULAS_"/>
      <sheetName val="Sum__e_inst__Inodoro_tanque"/>
      <sheetName val="Sum__e_inst__orinal_de_llave"/>
      <sheetName val="Sum__e_inst__ducha"/>
      <sheetName val="Sum__e_inst__sanitario_niño"/>
      <sheetName val="Canal_en_lamina_galv_cal_20"/>
      <sheetName val="Ventana_con_marco_lam_"/>
      <sheetName val="Ventana_con_marco_corrediza"/>
      <sheetName val="Puerta_doble_con_marco"/>
      <sheetName val="Puerta_division_baño_1,12x1,60"/>
      <sheetName val="Puerta_division_baño_60x1,60"/>
      <sheetName val="Puerta_con_marco_entamborada"/>
      <sheetName val="Espejo_en_cristal_4_mm"/>
      <sheetName val="Espejo_en_cristal_4_mm_con_marc"/>
      <sheetName val="Excavación_a_maquina"/>
      <sheetName val="Cerramiento_exterior"/>
      <sheetName val="\Users\USUARIO\Downloads\a__aaI"/>
      <sheetName val="SEGUIM_Y_REPROG_MES_1_(2)"/>
      <sheetName val="Conceptos_básicos"/>
      <sheetName val="Introducción_a_las_funciones"/>
      <sheetName val="MIN_y_MAX"/>
      <sheetName val="Fecha_y_hora"/>
      <sheetName val="Unir_texto_y_números"/>
      <sheetName val="Instrucciones_SI"/>
      <sheetName val="Funciones_condicionales"/>
      <sheetName val="Asistente_para_funciones"/>
      <sheetName val="Errores_de_fórmula"/>
      <sheetName val="Obtener_más_información"/>
      <sheetName val="Hoja1_(2)"/>
      <sheetName val="Hoja1_(3)"/>
      <sheetName val="aCCIDENTES_DE_1995_-_199639"/>
      <sheetName val="PORTADA"/>
      <sheetName val="ADMINISTRATIVOS"/>
      <sheetName val="DESC MPAL Y AIU"/>
      <sheetName val="FCN"/>
      <sheetName val="CONCRETOS Y MORTEROS"/>
      <sheetName val="PROYECCIÓN DE COSTOS"/>
      <sheetName val="PROYECCIÓN DE COSTO CLASIFICADO"/>
      <sheetName val="PROYECCIÓN DE COSTO OBRA"/>
      <sheetName val="PROYECCIÓN DE AIU"/>
      <sheetName val="PROYECCIÓN DE AIU (2)"/>
      <sheetName val="PROYECCIÓN DE PAGA &amp; PMT"/>
      <sheetName val="LINEA BASE SALARIOS"/>
      <sheetName val="\C\A\a  aaInformación GRUPO 4\A"/>
      <sheetName val="\E\Documents and Settings\Pe"/>
      <sheetName val="\C\E\Documents and Setting"/>
      <sheetName val="\G\a  aaInformación GRUPO 4\A M"/>
      <sheetName val="\C\G\a  aaInformación GRUPO 4\A"/>
      <sheetName val="\C\K\a  aaInformación GRUPO 4\A"/>
      <sheetName val="\E\a  aaInformación GRUPO 4\A M"/>
      <sheetName val="\C\E\a  aaInformación GRUPO 4\A"/>
      <sheetName val="ESTADO VÍA-CRIT.TECNICO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LISTADO "/>
      <sheetName val="M.O."/>
      <sheetName val="EQUIPOS"/>
      <sheetName val="MANO DE OBRA"/>
      <sheetName val="TRANSPORTE"/>
      <sheetName val="//d.docs.live.net/a  aaInformac"/>
      <sheetName val="HISTORICOS FUEL OIL EXP"/>
      <sheetName val="ACTA No.1 "/>
      <sheetName val="ACTA No.5"/>
      <sheetName val="ACTA MAYORES - GENERAL"/>
      <sheetName val="Excavación - San Bernardo"/>
      <sheetName val="Solados - San Bernardo"/>
      <sheetName val="Bases - San Bernardo"/>
      <sheetName val="Placa - San Bernardo"/>
      <sheetName val="Elevaciones - San Bernardo"/>
      <sheetName val="Vigas - San Bernardo"/>
      <sheetName val="Neopreno - San Bernardo"/>
      <sheetName val="Acero - San Bernardo"/>
      <sheetName val="Pilote - San Bernardo"/>
      <sheetName val="Pilote - Caqueza"/>
      <sheetName val="Dren tuberia - San bernardo"/>
      <sheetName val="relleno sitio - San bernardo"/>
      <sheetName val="relleno recebo - San bernardo"/>
      <sheetName val="Baranda - San bernardo"/>
      <sheetName val="Acero A36- San Bernardo"/>
      <sheetName val="Excavación - Caqueza"/>
      <sheetName val="Solados - Caqueza"/>
      <sheetName val="Bases - Caqueza"/>
      <sheetName val="Elevaciones - Caqueza"/>
      <sheetName val="Placa - Caqueza"/>
      <sheetName val="Vigas - Caqueza"/>
      <sheetName val="Neopreno - Caqueza"/>
      <sheetName val="Acero - Caqueza"/>
      <sheetName val="Dren tuberia - Caqueza"/>
      <sheetName val="relleno sitio - Caqueza"/>
      <sheetName val="Preesfuerzo - Caqueza"/>
      <sheetName val="Acero A36- Caqueza"/>
      <sheetName val="relleno Estructuras - Caqueza"/>
      <sheetName val="Excavación - Gama"/>
      <sheetName val="Solados - Gama"/>
      <sheetName val="Bases - Gama "/>
      <sheetName val="Elevaciones - Gama"/>
      <sheetName val="Placas - Gama"/>
      <sheetName val="Vigas - Gama "/>
      <sheetName val="Neopreno - Gama"/>
      <sheetName val="Acero - Gama"/>
      <sheetName val="Dren tuberia - Gama"/>
      <sheetName val="relleno sitio - Gama"/>
      <sheetName val="relleno Recebo - Gama"/>
      <sheetName val="Baranda - Gama"/>
      <sheetName val="Pilote - Gama"/>
      <sheetName val="Acero A36- Gama"/>
      <sheetName val="Demolición concreto - Gama"/>
      <sheetName val="Demolición de estructura - Gama"/>
      <sheetName val="Solados - Belen"/>
      <sheetName val="Bases - Belen"/>
      <sheetName val="Elevaciones - Belen"/>
      <sheetName val="Placa - Belen"/>
      <sheetName val="Neopreno - Belen"/>
      <sheetName val="Acero - Belen"/>
      <sheetName val="Vigas - Belen"/>
      <sheetName val="Dren tuberia - Belen"/>
      <sheetName val="relleno recebo - Belen"/>
      <sheetName val="Baranda - Belen"/>
      <sheetName val="Acero A36- Belen"/>
      <sheetName val="Demolición - Belen"/>
      <sheetName val="Bases - Junca"/>
      <sheetName val="Excavación - Belen"/>
      <sheetName val="Pilote - Belen"/>
      <sheetName val="Cuneta - Junca"/>
      <sheetName val="Placa - junca"/>
      <sheetName val="acero - junca"/>
      <sheetName val="Neopreno - Junca"/>
      <sheetName val="Dren tuberia - junca"/>
      <sheetName val="relleno - junca"/>
      <sheetName val="Baranda - Junca"/>
      <sheetName val="Acero A36 - junca"/>
      <sheetName val="Excavación - Medina"/>
      <sheetName val="Solados - Medina"/>
      <sheetName val="Bases - Medina"/>
      <sheetName val="Elevaciones - Medina ."/>
      <sheetName val="Vigas - Medina"/>
      <sheetName val="Neopreno - Medina"/>
      <sheetName val="Elevaciones - Medina"/>
      <sheetName val="Pilote - Medina"/>
      <sheetName val="Acero - Medina"/>
      <sheetName val="relleno - Medina"/>
      <sheetName val="Geotextil - Medina"/>
      <sheetName val="Excavación Mecan- zipaquira"/>
      <sheetName val="Acero A588 - Medina"/>
      <sheetName val="Acero A36 - Medina"/>
      <sheetName val="Acero - Zipaquira"/>
      <sheetName val="Excavación manual - zipaquira"/>
      <sheetName val="Solados - Zipaquira"/>
      <sheetName val="Relleno comun - Zipaquira"/>
      <sheetName val="Bases - Zipaquira"/>
      <sheetName val="Arme carrilera - Zipaquira"/>
      <sheetName val="Tirafondos - Zipaquira"/>
      <sheetName val="Clavos - Zipaquira"/>
      <sheetName val="Eclisas - Zipaquira"/>
      <sheetName val="Elastomericos - Zipaquira"/>
      <sheetName val="Traviesas - Zipaquira"/>
      <sheetName val="Riel - Zipaquira"/>
      <sheetName val="Acero A588 - zipaquira"/>
      <sheetName val="Acero A36 - zipaquira"/>
      <sheetName val="Elevaciones - Zipaquira"/>
      <sheetName val="ACTA MAYORES SAN BERNANDO"/>
      <sheetName val="ACTA MAYORES CAQUEZA"/>
      <sheetName val="ACTA MAYORES BELEN"/>
      <sheetName val="ACTA MAYORES ZIPAQUIRA"/>
      <sheetName val="ACTA MAYORES JUNCA DEF."/>
      <sheetName val="ACTA MAYORES CANT CARUP DEF."/>
      <sheetName val="MATERIAL"/>
      <sheetName val=" ACTA FINAL + MODIFICATORIA 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INTERVENCION"/>
      <sheetName val="MAT"/>
      <sheetName val="HER"/>
      <sheetName val="PER"/>
      <sheetName val="TRANS"/>
      <sheetName val="_a__aaInformación_GRUPO_4_A_MI1"/>
      <sheetName val="_a__aaInformación_GRUPO_4_A_MI2"/>
      <sheetName val="_AMV _ no borrar_PRESUPUESTOS_a"/>
      <sheetName val="_I_AMV _ no borrar_PRESUPUESTOS"/>
      <sheetName val="_G_I_AMV _ no borrar_PRESUPUEST"/>
      <sheetName val="_A_a  aaInformación GRUPO 4_A M"/>
      <sheetName val="_G_A_a  aaInformación GRUPO 4_A"/>
      <sheetName val="_K_a  aaInformación GRUPO 4_A M"/>
      <sheetName val="_E_a  aaInformación GRUPO 4_A M"/>
      <sheetName val="__Escritorio_amv 2011_a  aaInfo"/>
      <sheetName val="_Users_avargase_AppData_Local_M"/>
      <sheetName val="__Giovanni_administracion vial_"/>
      <sheetName val="_MONTO AGOTABLE 2010_a  aaInfor"/>
      <sheetName val="\Nuevos APU Córdoba\a  aaInform"/>
      <sheetName val="\E\Nuevos APU Córdoba\a  aaInfo"/>
      <sheetName val="\Users\JoseGabriel\Documents\Mi"/>
      <sheetName val="BASES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 refreshError="1"/>
      <sheetData sheetId="753"/>
      <sheetData sheetId="754"/>
      <sheetData sheetId="755"/>
      <sheetData sheetId="756" refreshError="1"/>
      <sheetData sheetId="757"/>
      <sheetData sheetId="758"/>
      <sheetData sheetId="759"/>
      <sheetData sheetId="760" refreshError="1"/>
      <sheetData sheetId="76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 refreshError="1"/>
      <sheetData sheetId="778"/>
      <sheetData sheetId="779"/>
      <sheetData sheetId="780" refreshError="1"/>
      <sheetData sheetId="781" refreshError="1"/>
      <sheetData sheetId="782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9CF15-CF34-4C96-BF9E-CED9211DD63D}" name="Materiales_APU_BASE" displayName="Materiales_APU_BASE" ref="A11:G12" totalsRowShown="0" headerRowDxfId="549" dataDxfId="548" tableBorderDxfId="547" headerRowCellStyle="Normal 2 3" dataCellStyle="Normal 2 3">
  <autoFilter ref="A11:G12" xr:uid="{DE81F176-723A-9440-830C-C7593BD3E3B8}"/>
  <tableColumns count="7">
    <tableColumn id="1" xr3:uid="{4D2621F9-5C5D-4671-9A8E-E789CA8C5678}" name="CÓDIGO" dataDxfId="546" dataCellStyle="Normal 2 3"/>
    <tableColumn id="2" xr3:uid="{D9418CC1-EB58-45A1-8373-19836D4A1842}" name="DESCRIPCIÓN" dataDxfId="545" dataCellStyle="Normal 2 3"/>
    <tableColumn id="7" xr3:uid="{29940E78-194F-4008-87CB-70301D31B88D}" name="GRUPO" dataDxfId="544" dataCellStyle="Normal 2 3"/>
    <tableColumn id="3" xr3:uid="{8547795C-1C4D-4765-AF47-BA2A27AC080C}" name="UNIDAD" dataDxfId="543" dataCellStyle="Normal 2 3"/>
    <tableColumn id="5" xr3:uid="{5C7F6B19-091E-4695-832E-AC7ACEE706FF}" name="CANTIDAD" dataDxfId="542" dataCellStyle="Normal 2 3"/>
    <tableColumn id="4" xr3:uid="{584F7F4E-16A1-4535-A351-DFF76E789005}" name="PRECIO UNIT." dataDxfId="541" dataCellStyle="Normal 2 3"/>
    <tableColumn id="6" xr3:uid="{975A41BE-C3BB-4965-9413-4E8A32C8CF5A}" name="VR. UNITARIO" dataDxfId="540" dataCellStyle="Normal 2 3">
      <calculatedColumnFormula>ROUND(Materiales_APU_BASE[[#This Row],[PRECIO UNIT.]]*Materiales_APU_BASE[[#This Row],[CANTIDAD]]*IF(Materiales_APU_BASE[[#This Row],[UNIDAD]]="%",0.01,1),2)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BB2A92-A3D7-4FCA-901B-70E205C34320}" name="Totales_APU_BASE1116" displayName="Totales_APU_BASE1116" ref="G43:G45" totalsRowShown="0" headerRowDxfId="455" dataDxfId="453" headerRowBorderDxfId="454" tableBorderDxfId="452" totalsRowBorderDxfId="451" headerRowCellStyle="Moneda 2" dataCellStyle="Moneda 2">
  <autoFilter ref="G43:G45" xr:uid="{184B7FEC-980F-8147-AD0E-FA6707952E82}"/>
  <tableColumns count="1">
    <tableColumn id="1" xr3:uid="{DB317AE4-D308-4A66-B329-5DEB79B00F7C}" name="TOTALES" dataDxfId="450" dataCellStyle="Moneda 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A8FAB81-E6F3-42DB-8864-A70EDE28B818}" name="Materiales_APU_BASE7" displayName="Materiales_APU_BASE7" ref="A10:G22" totalsRowShown="0" headerRowDxfId="449" dataDxfId="448" tableBorderDxfId="447" headerRowCellStyle="Normal 2 3" dataCellStyle="Normal 2 3">
  <autoFilter ref="A10:G22" xr:uid="{DE81F176-723A-9440-830C-C7593BD3E3B8}"/>
  <tableColumns count="7">
    <tableColumn id="1" xr3:uid="{488BBD88-C4EB-4000-9054-561A5EB862DE}" name="CÓDIGO" dataDxfId="446" dataCellStyle="Normal 2 3"/>
    <tableColumn id="2" xr3:uid="{492A3399-9F6E-4371-AA2E-69559CC9CE24}" name="DESCRIPCIÓN" dataDxfId="445" dataCellStyle="Normal 2 3"/>
    <tableColumn id="7" xr3:uid="{98BD0629-ED3A-422A-8A15-62632C02C2E7}" name="GRUPO" dataDxfId="444" dataCellStyle="Normal 2 3"/>
    <tableColumn id="3" xr3:uid="{6F23CA04-BD27-4B73-A731-7AE792B581DD}" name="UNIDAD" dataDxfId="443" dataCellStyle="Normal 2 3"/>
    <tableColumn id="5" xr3:uid="{54971A4A-798F-4536-A478-D4EF3A019C84}" name="CANTIDAD" dataDxfId="442" dataCellStyle="Normal 2 3"/>
    <tableColumn id="4" xr3:uid="{822C5CB0-4A2C-4B14-9560-0DB0FF54CA78}" name="PRECIO UNIT." dataDxfId="441" dataCellStyle="Normal 2 3"/>
    <tableColumn id="6" xr3:uid="{D0096FAD-685E-4488-A569-9E945BE12279}" name="VR. UNITARIO" dataDxfId="440" dataCellStyle="Normal 2 3">
      <calculatedColumnFormula>ROUND(Materiales_APU_BASE7[[#This Row],[PRECIO UNIT.]]*Materiales_APU_BASE7[[#This Row],[CANTIDAD]]*IF(Materiales_APU_BASE7[[#This Row],[UNIDAD]]="%",0.01,1),2)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D4244D4-6CA3-4F8F-A7A2-EDC7A49EB36E}" name="Equipos_APU_BASE8" displayName="Equipos_APU_BASE8" ref="A6:G7" totalsRowShown="0" headerRowDxfId="439" dataDxfId="438" tableBorderDxfId="437" headerRowCellStyle="Normal 2 3" dataCellStyle="Normal 2 3">
  <autoFilter ref="A6:G7" xr:uid="{D70F8B6B-DEF0-4144-B5BE-6D9B22DB7720}"/>
  <tableColumns count="7">
    <tableColumn id="1" xr3:uid="{3DB03DFC-83D6-4F96-9EB4-B07D4D653DF5}" name="CÓDIGO" dataDxfId="436" dataCellStyle="Normal 2 3"/>
    <tableColumn id="2" xr3:uid="{F2FB3340-66A9-4B48-9AF8-5EEAB563B9C1}" name="DESCRIPCIÓN" dataDxfId="435" dataCellStyle="Normal 2 3"/>
    <tableColumn id="7" xr3:uid="{90EEEEE6-639C-4530-BFFD-369BD289F711}" name="TIPO" dataDxfId="434" dataCellStyle="Normal 2 3"/>
    <tableColumn id="3" xr3:uid="{9E30C58E-6F4D-4D55-A608-BA54DCDAE8FE}" name="UNIDAD" dataDxfId="433" dataCellStyle="Normal 2 3"/>
    <tableColumn id="4" xr3:uid="{EBD87F1E-22A3-4DEF-8E8E-181DAEF02A0D}" name="TARIFA" dataDxfId="432" dataCellStyle="Normal 2 3">
      <calculatedColumnFormula>+G34</calculatedColumnFormula>
    </tableColumn>
    <tableColumn id="5" xr3:uid="{EDEC5381-B278-43DC-BA74-AF0ABED76FC9}" name="RENDIMIENTO" dataDxfId="431" dataCellStyle="Normal 2 3"/>
    <tableColumn id="6" xr3:uid="{865321FB-5232-4F14-8893-E661E70B1750}" name="VR. UNITARIO" dataDxfId="430" dataCellStyle="Normal 2 3">
      <calculatedColumnFormula>ROUND(Equipos_APU_BASE8[[#This Row],[TARIFA]]*Equipos_APU_BASE8[[#This Row],[RENDIMIENTO]]*IF(Equipos_APU_BASE8[[#This Row],[UNIDAD]]="%",0.01,1),2)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1CA52E8-4F2E-4D3C-A1C3-674E8A0C83BA}" name="ManodeObra_APU_BASE9" displayName="ManodeObra_APU_BASE9" ref="A30:G33" totalsRowShown="0" headerRowDxfId="429" dataDxfId="427" headerRowBorderDxfId="428" tableBorderDxfId="426" totalsRowBorderDxfId="425" headerRowCellStyle="Normal 2 3" dataCellStyle="Normal 2 3">
  <autoFilter ref="A30:G33" xr:uid="{3DB1B466-5728-314A-80C7-356C721FCDF0}"/>
  <tableColumns count="7">
    <tableColumn id="1" xr3:uid="{62794EE0-2866-4A01-B93D-06EA301F342B}" name="CÓDIGO" dataDxfId="424" dataCellStyle="Normal 2 3"/>
    <tableColumn id="2" xr3:uid="{3E4A4651-98F6-4881-9D70-3733C54057C1}" name="DESCRIPCIÓN" dataDxfId="423" dataCellStyle="Normal 2 3"/>
    <tableColumn id="3" xr3:uid="{A1B68245-08F3-44F6-8250-82536B25F937}" name="SALARIO" dataDxfId="422"/>
    <tableColumn id="8" xr3:uid="{D49E5182-4DCA-4355-B946-ADB7E7056800}" name="PRESTACIONES (%)" dataDxfId="421" dataCellStyle="Normal 2 3"/>
    <tableColumn id="4" xr3:uid="{9BC63CB3-2344-4370-BECD-A11856AE62CE}" name="SALARIO TOTAL" dataDxfId="420" dataCellStyle="Normal 2 3"/>
    <tableColumn id="5" xr3:uid="{20A12397-D8A7-45C8-9B7A-5FE0A65C91D9}" name="RENDIMIENTO" dataDxfId="419" dataCellStyle="Normal 2 3"/>
    <tableColumn id="6" xr3:uid="{A8C2DAD3-9AFD-46C5-85B0-353DE5BA97D8}" name="VR. UNITARIO" dataDxfId="418" dataCellStyle="Normal 2 3">
      <calculatedColumnFormula>ROUND(ManodeObra_APU_BASE9[[#This Row],[SALARIO TOTAL]]*ManodeObra_APU_BASE9[[#This Row],[RENDIMIENTO]],2)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7803F04-AC3C-4249-AC6F-AEB2F7C2B000}" name="Transporte_APU_BASE10" displayName="Transporte_APU_BASE10" ref="A25:G27" totalsRowShown="0" headerRowDxfId="417" dataDxfId="415" headerRowBorderDxfId="416" tableBorderDxfId="414" totalsRowBorderDxfId="413" headerRowCellStyle="Normal 2 3" dataCellStyle="Normal 2 3">
  <autoFilter ref="A25:G27" xr:uid="{24D70279-F79C-8F4D-94FA-987CCEF50247}"/>
  <tableColumns count="7">
    <tableColumn id="1" xr3:uid="{B3B01EBB-8260-4B4C-83EE-752C580904AC}" name="CÓDIGO" dataDxfId="412" dataCellStyle="Normal 2 3"/>
    <tableColumn id="2" xr3:uid="{C04B30BC-ED6B-4265-BE1F-7A0EC8B85BB1}" name="DESCRIPCIÓN" dataDxfId="411" dataCellStyle="Normal 2 3"/>
    <tableColumn id="3" xr3:uid="{0B2653FD-3CD3-46E0-9BDF-C73714E7B1E6}" name="UNIDAD" dataDxfId="410" dataCellStyle="Normal 2 3"/>
    <tableColumn id="5" xr3:uid="{7FDE77A8-D14B-49A6-AAF2-8EC1EA63EC4E}" name="CANTIDAD" dataDxfId="409" dataCellStyle="Normal 2 3"/>
    <tableColumn id="8" xr3:uid="{81FD186B-D8CB-4300-8396-47CD7CD90E4D}" name="DISTANCIA" dataDxfId="408" dataCellStyle="Normal 2 3"/>
    <tableColumn id="4" xr3:uid="{DE1A5BD4-D77E-4EB4-A453-0F4BFF7B3D04}" name="TARIFA" dataDxfId="407" dataCellStyle="Normal 2 3"/>
    <tableColumn id="6" xr3:uid="{CFBFA822-6B4B-4794-9554-C71B2F8CCE89}" name="VR. UNITARIO" dataDxfId="406" dataCellStyle="Normal 2 3">
      <calculatedColumnFormula>Transporte_APU_BASE10[[#This Row],[TARIFA]]*Transporte_APU_BASE10[[#This Row],[CANTIDAD]]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67AEDBE-285E-49F2-B00C-85EA0E89D369}" name="Totales_APU_BASE11" displayName="Totales_APU_BASE11" ref="G37:G39" totalsRowShown="0" headerRowDxfId="405" dataDxfId="403" headerRowBorderDxfId="404" tableBorderDxfId="402" totalsRowBorderDxfId="401" headerRowCellStyle="Moneda 2" dataCellStyle="Moneda 2">
  <autoFilter ref="G37:G39" xr:uid="{184B7FEC-980F-8147-AD0E-FA6707952E82}"/>
  <tableColumns count="1">
    <tableColumn id="1" xr3:uid="{1CB2F1B4-5BDE-495A-A602-ABF779EAA03D}" name="TOTALES" dataDxfId="400" dataCellStyle="Moneda 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3AB5F25-C937-4C5F-A1D7-EEB1C7B70C77}" name="Materiales_APU_BASE71217" displayName="Materiales_APU_BASE71217" ref="A10:G13" totalsRowShown="0" headerRowDxfId="399" dataDxfId="398" tableBorderDxfId="397" headerRowCellStyle="Normal 2 3" dataCellStyle="Normal 2 3">
  <autoFilter ref="A10:G13" xr:uid="{DE81F176-723A-9440-830C-C7593BD3E3B8}"/>
  <tableColumns count="7">
    <tableColumn id="1" xr3:uid="{CD2074C6-48F3-4F12-B9F7-341DFC94F41B}" name="CÓDIGO" dataDxfId="396" dataCellStyle="Normal 2 3"/>
    <tableColumn id="2" xr3:uid="{C45A8CB8-C6DA-4113-9C42-78BB9D9D064A}" name="DESCRIPCIÓN" dataDxfId="395" dataCellStyle="Normal 2 3"/>
    <tableColumn id="7" xr3:uid="{685B1DDD-639D-497C-8186-88AFE5E59649}" name="GRUPO" dataDxfId="394" dataCellStyle="Normal 2 3"/>
    <tableColumn id="3" xr3:uid="{25A4F21F-37EA-4E2E-A65D-A37134035ACA}" name="UNIDAD" dataDxfId="393" dataCellStyle="Normal 2 3"/>
    <tableColumn id="5" xr3:uid="{620ED5C2-B5A2-43ED-8672-4A2EE0D290CF}" name="CANTIDAD" dataDxfId="392" dataCellStyle="Normal 2 3"/>
    <tableColumn id="4" xr3:uid="{E3F904CD-59EB-4DDB-A0D2-A6432C30679C}" name="PRECIO UNIT." dataDxfId="391" dataCellStyle="Normal 2 3"/>
    <tableColumn id="6" xr3:uid="{3EC4AB5C-5489-48EB-AA12-BA391FCF64A3}" name="VR. UNITARIO" dataDxfId="390" dataCellStyle="Normal 2 3">
      <calculatedColumnFormula>ROUND(Materiales_APU_BASE71217[[#This Row],[PRECIO UNIT.]]*Materiales_APU_BASE71217[[#This Row],[CANTIDAD]]*IF(Materiales_APU_BASE71217[[#This Row],[UNIDAD]]="%",0.01,1),2)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3A16399-FC2D-4E57-B2CB-DCDBE774B29F}" name="Equipos_APU_BASE81318" displayName="Equipos_APU_BASE81318" ref="A6:G7" totalsRowShown="0" headerRowDxfId="389" dataDxfId="388" tableBorderDxfId="387" headerRowCellStyle="Normal 2 3" dataCellStyle="Normal 2 3">
  <autoFilter ref="A6:G7" xr:uid="{D70F8B6B-DEF0-4144-B5BE-6D9B22DB7720}"/>
  <tableColumns count="7">
    <tableColumn id="1" xr3:uid="{C3DBDA1E-A1F6-444D-BA66-99CB484A3A55}" name="CÓDIGO" dataDxfId="386" dataCellStyle="Normal 2 3"/>
    <tableColumn id="2" xr3:uid="{51171C79-4F08-4EB7-966E-CE02362AB7FA}" name="DESCRIPCIÓN" dataDxfId="385" dataCellStyle="Normal 2 3"/>
    <tableColumn id="7" xr3:uid="{6D1A729E-C1C0-4E1E-A870-3571DFBB5876}" name="TIPO" dataDxfId="384" dataCellStyle="Normal 2 3"/>
    <tableColumn id="3" xr3:uid="{29D8E224-E363-4890-B99D-1F4FE6E50955}" name="UNIDAD" dataDxfId="383" dataCellStyle="Normal 2 3"/>
    <tableColumn id="4" xr3:uid="{67961B8C-322E-45DA-A8B5-4C20776EBDC6}" name="TARIFA" dataDxfId="382" dataCellStyle="Normal 2 3"/>
    <tableColumn id="5" xr3:uid="{E7895731-6DE1-486A-B5AE-360486FB3F90}" name="RENDIMIENTO" dataDxfId="381" dataCellStyle="Normal 2 3"/>
    <tableColumn id="6" xr3:uid="{86D6D4E7-5DD1-44B2-B1E7-9E1F0E2EB72E}" name="VR. UNITARIO" dataDxfId="380" dataCellStyle="Normal 2 3">
      <calculatedColumnFormula>ROUND(Equipos_APU_BASE81318[[#This Row],[TARIFA]]*Equipos_APU_BASE81318[[#This Row],[RENDIMIENTO]]*IF(Equipos_APU_BASE81318[[#This Row],[UNIDAD]]="%",0.01,1),2)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164C83C-ED2F-4C38-9121-CCA707E07737}" name="ManodeObra_APU_BASE91419" displayName="ManodeObra_APU_BASE91419" ref="A21:G23" totalsRowShown="0" headerRowDxfId="379" dataDxfId="377" headerRowBorderDxfId="378" tableBorderDxfId="376" totalsRowBorderDxfId="375" headerRowCellStyle="Normal 2 3" dataCellStyle="Normal 2 3">
  <autoFilter ref="A21:G23" xr:uid="{3DB1B466-5728-314A-80C7-356C721FCDF0}"/>
  <tableColumns count="7">
    <tableColumn id="1" xr3:uid="{4DC01E5D-2F05-4EA1-9207-E29DC09B275C}" name="CÓDIGO" dataDxfId="374" dataCellStyle="Normal 2 3"/>
    <tableColumn id="2" xr3:uid="{6E5B65A7-F1B5-418A-8763-2F1A4E71D616}" name="DESCRIPCIÓN" dataDxfId="373" dataCellStyle="Normal 2 3"/>
    <tableColumn id="3" xr3:uid="{EFE3FE30-5050-46B7-9535-1991CE54A720}" name="SALARIO" dataDxfId="372"/>
    <tableColumn id="8" xr3:uid="{84513F76-04C9-455A-A4EA-9128FC691C49}" name="PRESTACIONES (%)" dataDxfId="371" dataCellStyle="Normal 2 3"/>
    <tableColumn id="4" xr3:uid="{753E8047-C922-4523-9EA2-BD75B0AEE075}" name="SALARIO TOTAL" dataDxfId="370" dataCellStyle="Normal 2 3"/>
    <tableColumn id="5" xr3:uid="{C1860EAC-EB73-4072-938B-B2EEB60ACC0B}" name="RENDIMIENTO" dataDxfId="369" dataCellStyle="Normal 2 3"/>
    <tableColumn id="6" xr3:uid="{EF3F6762-2330-4EEA-A3ED-A93579EA2F9E}" name="VR. UNITARIO" dataDxfId="368" dataCellStyle="Normal 2 3">
      <calculatedColumnFormula>ROUND(ManodeObra_APU_BASE91419[[#This Row],[SALARIO TOTAL]]*ManodeObra_APU_BASE91419[[#This Row],[RENDIMIENTO]],2)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7F956E-1965-4581-BC5E-C84455BF5D28}" name="Transporte_APU_BASE101520" displayName="Transporte_APU_BASE101520" ref="A16:G18" totalsRowShown="0" headerRowDxfId="367" dataDxfId="365" headerRowBorderDxfId="366" tableBorderDxfId="364" totalsRowBorderDxfId="363" headerRowCellStyle="Normal 2 3" dataCellStyle="Normal 2 3">
  <autoFilter ref="A16:G18" xr:uid="{24D70279-F79C-8F4D-94FA-987CCEF50247}"/>
  <tableColumns count="7">
    <tableColumn id="1" xr3:uid="{BC329DBF-E734-4789-AA66-7870B57224E9}" name="CÓDIGO" dataDxfId="362" dataCellStyle="Normal 2 3"/>
    <tableColumn id="2" xr3:uid="{7B7B2F89-D853-4CC7-8694-4091AC334E7A}" name="DESCRIPCIÓN" dataDxfId="361" dataCellStyle="Normal 2 3"/>
    <tableColumn id="3" xr3:uid="{FD497551-FA2F-4463-9D47-0279A3CFE55E}" name="UNIDAD" dataDxfId="360" dataCellStyle="Normal 2 3"/>
    <tableColumn id="5" xr3:uid="{DCF0F478-BF4A-4843-AB1C-33F248A08DD3}" name="CANTIDAD" dataDxfId="359" dataCellStyle="Normal 2 3"/>
    <tableColumn id="8" xr3:uid="{F751BED2-26E4-437A-862F-FBE554010960}" name="DISTANCIA" dataDxfId="358" dataCellStyle="Normal 2 3"/>
    <tableColumn id="4" xr3:uid="{ECF52A16-CFB4-4FDE-8B00-EDF03EE6B903}" name="TARIFA" dataDxfId="357" dataCellStyle="Normal 2 3"/>
    <tableColumn id="6" xr3:uid="{99431E99-024F-470E-A594-B130498B34E6}" name="VR. UNITARIO" dataDxfId="356" dataCellStyle="Normal 2 3">
      <calculatedColumnFormula>Transporte_APU_BASE101520[[#This Row],[TARIFA]]*Transporte_APU_BASE101520[[#This Row],[CANTIDAD]]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72075B-DB97-4A7A-B957-2F74117154B3}" name="Equipos_APU_BASE" displayName="Equipos_APU_BASE" ref="A6:G8" totalsRowShown="0" headerRowDxfId="539" dataDxfId="538" tableBorderDxfId="537" headerRowCellStyle="Normal 2 3" dataCellStyle="Normal 2 3">
  <autoFilter ref="A6:G8" xr:uid="{D70F8B6B-DEF0-4144-B5BE-6D9B22DB7720}"/>
  <tableColumns count="7">
    <tableColumn id="1" xr3:uid="{6C1C5621-45B0-4212-9F42-382C6C65A6D9}" name="CÓDIGO" dataDxfId="536" dataCellStyle="Normal 2 3"/>
    <tableColumn id="2" xr3:uid="{0DC3531E-E90F-4201-A6DE-8FB9EFC366D4}" name="DESCRIPCIÓN" dataDxfId="535" dataCellStyle="Normal 2 3"/>
    <tableColumn id="7" xr3:uid="{C72C27AF-6B45-4C21-9646-221D71C75EC8}" name="TIPO" dataDxfId="534" dataCellStyle="Normal 2 3"/>
    <tableColumn id="3" xr3:uid="{118FEBE9-FD81-4ADC-84C3-951D423A91CC}" name="UNIDAD" dataDxfId="533" dataCellStyle="Normal 2 3"/>
    <tableColumn id="4" xr3:uid="{4B9F802F-8724-4A91-9D24-EA49021D1E96}" name="TARIFA" dataDxfId="532" dataCellStyle="Normal 2 3"/>
    <tableColumn id="5" xr3:uid="{FC58ADCA-468A-4B37-A5B7-D6F1E791B5D3}" name="RENDIMIENTO" dataDxfId="531" dataCellStyle="Normal 2 3"/>
    <tableColumn id="6" xr3:uid="{FF2CDA27-52F3-448B-ABE5-1878FBD5B069}" name="VR. UNITARIO" dataDxfId="530" dataCellStyle="Normal 2 3">
      <calculatedColumnFormula>ROUND(Equipos_APU_BASE[[#This Row],[TARIFA]]*Equipos_APU_BASE[[#This Row],[RENDIMIENTO]]*IF(Equipos_APU_BASE[[#This Row],[UNIDAD]]="%",0.01,1),2)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F6732A-5475-48F9-A9B6-E36504F36B62}" name="Totales_APU_BASE111621" displayName="Totales_APU_BASE111621" ref="G27:G29" totalsRowShown="0" headerRowDxfId="355" dataDxfId="353" headerRowBorderDxfId="354" tableBorderDxfId="352" totalsRowBorderDxfId="351" headerRowCellStyle="Moneda 2" dataCellStyle="Moneda 2">
  <autoFilter ref="G27:G29" xr:uid="{184B7FEC-980F-8147-AD0E-FA6707952E82}"/>
  <tableColumns count="1">
    <tableColumn id="1" xr3:uid="{F8E62CB1-A5AA-403D-9810-006150DA3B19}" name="TOTALES" dataDxfId="350" dataCellStyle="Moneda 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A00916-CD09-405E-897B-0EF3A4F2B89E}" name="Materiales_APU_BASE7121722" displayName="Materiales_APU_BASE7121722" ref="A10:G13" totalsRowShown="0" headerRowDxfId="349" dataDxfId="348" tableBorderDxfId="347" headerRowCellStyle="Normal 2 3" dataCellStyle="Normal 2 3">
  <autoFilter ref="A10:G13" xr:uid="{DE81F176-723A-9440-830C-C7593BD3E3B8}"/>
  <tableColumns count="7">
    <tableColumn id="1" xr3:uid="{6E02AAEE-7173-4DD8-9A4A-04DEF6FE0636}" name="CÓDIGO" dataDxfId="346" dataCellStyle="Normal 2 3"/>
    <tableColumn id="2" xr3:uid="{9FD37106-7139-4E9E-8CD3-C67D985DEE7A}" name="DESCRIPCIÓN" dataDxfId="345" dataCellStyle="Normal 2 3"/>
    <tableColumn id="7" xr3:uid="{5DDD08FD-91F4-43E6-9ABE-639C28BCD42E}" name="GRUPO" dataDxfId="344" dataCellStyle="Normal 2 3"/>
    <tableColumn id="3" xr3:uid="{EAB89D4A-4343-4349-A5DA-9EB669612D3D}" name="UNIDAD" dataDxfId="343" dataCellStyle="Normal 2 3"/>
    <tableColumn id="5" xr3:uid="{37647EC8-B00C-40BF-9995-8596895A214E}" name="CANTIDAD" dataDxfId="342" dataCellStyle="Normal 2 3"/>
    <tableColumn id="4" xr3:uid="{C341E36C-F6F8-4029-A58C-C35E55CEB16C}" name="PRECIO UNIT." dataDxfId="341" dataCellStyle="Normal 2 3"/>
    <tableColumn id="6" xr3:uid="{70BD692B-FDDF-4032-ADC5-FA1EB8159291}" name="VR. UNITARIO" dataDxfId="340" dataCellStyle="Normal 2 3">
      <calculatedColumnFormula>ROUND(Materiales_APU_BASE7121722[[#This Row],[PRECIO UNIT.]]*Materiales_APU_BASE7121722[[#This Row],[CANTIDAD]]*IF(Materiales_APU_BASE7121722[[#This Row],[UNIDAD]]="%",0.01,1),2)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812AC-E1D6-4AC4-893E-7F014138FFE0}" name="Equipos_APU_BASE8131823" displayName="Equipos_APU_BASE8131823" ref="A6:G7" totalsRowShown="0" headerRowDxfId="339" dataDxfId="338" tableBorderDxfId="337" headerRowCellStyle="Normal 2 3" dataCellStyle="Normal 2 3">
  <autoFilter ref="A6:G7" xr:uid="{D70F8B6B-DEF0-4144-B5BE-6D9B22DB7720}"/>
  <tableColumns count="7">
    <tableColumn id="1" xr3:uid="{CDD9D473-6FA1-45F6-AD35-BB6527DF085E}" name="CÓDIGO" dataDxfId="336" dataCellStyle="Normal 2 3"/>
    <tableColumn id="2" xr3:uid="{EE22D5A0-DC7D-46A5-8AB4-DE25FE390E93}" name="DESCRIPCIÓN" dataDxfId="335" dataCellStyle="Normal 2 3"/>
    <tableColumn id="7" xr3:uid="{99219B6C-A09D-4BD0-9B5A-11C18D65DF4B}" name="TIPO" dataDxfId="334" dataCellStyle="Normal 2 3"/>
    <tableColumn id="3" xr3:uid="{1E061A00-ED95-4985-9DF5-CA067DF1894B}" name="UNIDAD" dataDxfId="333" dataCellStyle="Normal 2 3"/>
    <tableColumn id="4" xr3:uid="{BDDE6A17-F275-47F5-BE91-52C8139B59AE}" name="TARIFA" dataDxfId="332" dataCellStyle="Normal 2 3"/>
    <tableColumn id="5" xr3:uid="{DF0C9CA3-3871-4CCB-AAA2-D3BD6234EE5A}" name="RENDIMIENTO" dataDxfId="331" dataCellStyle="Normal 2 3"/>
    <tableColumn id="6" xr3:uid="{C3A5F6BD-AE69-411E-A1FF-A850BECE33F9}" name="VR. UNITARIO" dataDxfId="330" dataCellStyle="Normal 2 3">
      <calculatedColumnFormula>ROUND(Equipos_APU_BASE8131823[[#This Row],[TARIFA]]*Equipos_APU_BASE8131823[[#This Row],[RENDIMIENTO]]*IF(Equipos_APU_BASE8131823[[#This Row],[UNIDAD]]="%",0.01,1),2)</calculatedColumnFormula>
    </tableColumn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4DEF3D9-3ACA-48E3-92A8-807722C27B42}" name="ManodeObra_APU_BASE9141924" displayName="ManodeObra_APU_BASE9141924" ref="A21:G23" totalsRowShown="0" headerRowDxfId="329" dataDxfId="327" headerRowBorderDxfId="328" tableBorderDxfId="326" totalsRowBorderDxfId="325" headerRowCellStyle="Normal 2 3" dataCellStyle="Normal 2 3">
  <autoFilter ref="A21:G23" xr:uid="{3DB1B466-5728-314A-80C7-356C721FCDF0}"/>
  <tableColumns count="7">
    <tableColumn id="1" xr3:uid="{C785B793-54B3-440A-822A-B4C0313F2A4B}" name="CÓDIGO" dataDxfId="324" dataCellStyle="Normal 2 3"/>
    <tableColumn id="2" xr3:uid="{B354392A-C620-416E-B844-F99E37971F20}" name="DESCRIPCIÓN" dataDxfId="323" dataCellStyle="Normal 2 3"/>
    <tableColumn id="3" xr3:uid="{59FB9439-18E0-4559-ADF2-600498E7AC29}" name="SALARIO" dataDxfId="322"/>
    <tableColumn id="8" xr3:uid="{14455B9F-89A7-4220-8685-370E160F1CF9}" name="PRESTACIONES (%)" dataDxfId="321" dataCellStyle="Normal 2 3"/>
    <tableColumn id="4" xr3:uid="{55548EBB-FC09-482A-8F31-119C7C5FCECE}" name="SALARIO TOTAL" dataDxfId="320" dataCellStyle="Normal 2 3"/>
    <tableColumn id="5" xr3:uid="{7A3D4922-A363-4BAD-9D69-BC7FBF4BE45C}" name="RENDIMIENTO" dataDxfId="319" dataCellStyle="Normal 2 3"/>
    <tableColumn id="6" xr3:uid="{2F2A3A70-BFF4-4424-937E-AEF3CFD530D3}" name="VR. UNITARIO" dataDxfId="318" dataCellStyle="Normal 2 3">
      <calculatedColumnFormula>ROUND(ManodeObra_APU_BASE9141924[[#This Row],[SALARIO TOTAL]]*ManodeObra_APU_BASE9141924[[#This Row],[RENDIMIENTO]],2)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F972DCD-18A4-474A-B710-E8279B0797B9}" name="Transporte_APU_BASE10152025" displayName="Transporte_APU_BASE10152025" ref="A16:G18" totalsRowShown="0" headerRowDxfId="317" dataDxfId="315" headerRowBorderDxfId="316" tableBorderDxfId="314" totalsRowBorderDxfId="313" headerRowCellStyle="Normal 2 3" dataCellStyle="Normal 2 3">
  <autoFilter ref="A16:G18" xr:uid="{24D70279-F79C-8F4D-94FA-987CCEF50247}"/>
  <tableColumns count="7">
    <tableColumn id="1" xr3:uid="{D25E8EE6-C9AE-411E-AD1D-96956FEBDA7C}" name="CÓDIGO" dataDxfId="312" dataCellStyle="Normal 2 3"/>
    <tableColumn id="2" xr3:uid="{7EA6F49A-8D3F-4C9D-A83E-2E36BC272F7A}" name="DESCRIPCIÓN" dataDxfId="311" dataCellStyle="Normal 2 3"/>
    <tableColumn id="3" xr3:uid="{32FC8147-1F2C-40FE-8381-2D4F3D4065B5}" name="UNIDAD" dataDxfId="310" dataCellStyle="Normal 2 3"/>
    <tableColumn id="5" xr3:uid="{A126D626-A03C-4FE4-BB98-5C36DFE86D79}" name="CANTIDAD" dataDxfId="309" dataCellStyle="Normal 2 3"/>
    <tableColumn id="8" xr3:uid="{2B6EF365-4BB4-4476-AFDB-512EE0D4A0D1}" name="DISTANCIA" dataDxfId="308" dataCellStyle="Normal 2 3"/>
    <tableColumn id="4" xr3:uid="{A1A953E7-2260-4CA9-9A3E-C4B1FB84F9AA}" name="TARIFA" dataDxfId="307" dataCellStyle="Normal 2 3"/>
    <tableColumn id="6" xr3:uid="{60426014-2CE5-4BB3-B0FE-A1FE73ED1031}" name="VR. UNITARIO" dataDxfId="306" dataCellStyle="Normal 2 3">
      <calculatedColumnFormula>Transporte_APU_BASE10152025[[#This Row],[TARIFA]]*Transporte_APU_BASE10152025[[#This Row],[CANTIDAD]]</calculatedColumnFormula>
    </tableColumn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73D561E-5713-4EB4-8D58-DF50AFF43DC8}" name="Totales_APU_BASE11162126" displayName="Totales_APU_BASE11162126" ref="G27:G29" totalsRowShown="0" headerRowDxfId="305" dataDxfId="303" headerRowBorderDxfId="304" tableBorderDxfId="302" totalsRowBorderDxfId="301" headerRowCellStyle="Moneda 2" dataCellStyle="Moneda 2">
  <autoFilter ref="G27:G29" xr:uid="{184B7FEC-980F-8147-AD0E-FA6707952E82}"/>
  <tableColumns count="1">
    <tableColumn id="1" xr3:uid="{686FDFA1-2539-43B7-963B-D6FA88A91D82}" name="TOTALES" dataDxfId="300" dataCellStyle="Moneda 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59FA60D-4F71-4F12-9724-E16C194D5023}" name="Materiales_APU_BASE712172227" displayName="Materiales_APU_BASE712172227" ref="A10:G13" totalsRowShown="0" headerRowDxfId="299" dataDxfId="298" tableBorderDxfId="297" headerRowCellStyle="Normal 2 3" dataCellStyle="Normal 2 3">
  <autoFilter ref="A10:G13" xr:uid="{DE81F176-723A-9440-830C-C7593BD3E3B8}"/>
  <tableColumns count="7">
    <tableColumn id="1" xr3:uid="{A417F474-AEA6-4782-8441-C15E309EA684}" name="CÓDIGO" dataDxfId="296" dataCellStyle="Normal 2 3"/>
    <tableColumn id="2" xr3:uid="{A020D9D0-EB94-4519-AD9B-F99658D72D4B}" name="DESCRIPCIÓN" dataDxfId="295" dataCellStyle="Normal 2 3"/>
    <tableColumn id="7" xr3:uid="{52E34F0E-FF61-4DCC-9CD7-980772074890}" name="GRUPO" dataDxfId="294" dataCellStyle="Normal 2 3"/>
    <tableColumn id="3" xr3:uid="{5AD419D0-EC85-4F98-9359-2D7E8A562CC7}" name="UNIDAD" dataDxfId="293" dataCellStyle="Normal 2 3"/>
    <tableColumn id="5" xr3:uid="{9807F8F1-1F13-4D24-8C50-4CD126CE9033}" name="CANTIDAD" dataDxfId="292" dataCellStyle="Normal 2 3"/>
    <tableColumn id="4" xr3:uid="{0C593E5F-83C8-408D-84AD-8E262A09379B}" name="PRECIO UNIT." dataDxfId="291" dataCellStyle="Normal 2 3"/>
    <tableColumn id="6" xr3:uid="{560ED953-50EB-403C-9308-09267583701E}" name="VR. UNITARIO" dataDxfId="290" dataCellStyle="Normal 2 3">
      <calculatedColumnFormula>ROUND(Materiales_APU_BASE712172227[[#This Row],[PRECIO UNIT.]]*Materiales_APU_BASE712172227[[#This Row],[CANTIDAD]]*IF(Materiales_APU_BASE712172227[[#This Row],[UNIDAD]]="%",0.01,1),2)</calculatedColumnFormula>
    </tableColumn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0187372-2087-434C-9EF7-998EFBDF2124}" name="Equipos_APU_BASE813182328" displayName="Equipos_APU_BASE813182328" ref="A6:G7" totalsRowShown="0" headerRowDxfId="289" dataDxfId="288" tableBorderDxfId="287" headerRowCellStyle="Normal 2 3" dataCellStyle="Normal 2 3">
  <autoFilter ref="A6:G7" xr:uid="{D70F8B6B-DEF0-4144-B5BE-6D9B22DB7720}"/>
  <tableColumns count="7">
    <tableColumn id="1" xr3:uid="{336852FA-F894-4E37-B836-770ABFE3FC6E}" name="CÓDIGO" dataDxfId="286" dataCellStyle="Normal 2 3"/>
    <tableColumn id="2" xr3:uid="{612AA3AA-DC56-470C-96FB-226E48A4444B}" name="DESCRIPCIÓN" dataDxfId="285" dataCellStyle="Normal 2 3"/>
    <tableColumn id="7" xr3:uid="{69A02166-8675-41D7-99F8-7C23AAC25FC3}" name="TIPO" dataDxfId="284" dataCellStyle="Normal 2 3"/>
    <tableColumn id="3" xr3:uid="{CA116696-7376-48C5-B359-D23B4C63A49D}" name="UNIDAD" dataDxfId="283" dataCellStyle="Normal 2 3"/>
    <tableColumn id="4" xr3:uid="{A918778F-1930-45D8-85AC-FB87E68DB3CC}" name="TARIFA" dataDxfId="282" dataCellStyle="Normal 2 3"/>
    <tableColumn id="5" xr3:uid="{3E6DAD36-1BCB-4BC8-B45C-B3614A89D7A6}" name="RENDIMIENTO" dataDxfId="281" dataCellStyle="Normal 2 3"/>
    <tableColumn id="6" xr3:uid="{96B4D94B-EFC2-433F-AF1A-C027DC9F7663}" name="VR. UNITARIO" dataDxfId="280" dataCellStyle="Normal 2 3">
      <calculatedColumnFormula>ROUND(Equipos_APU_BASE813182328[[#This Row],[TARIFA]]*Equipos_APU_BASE813182328[[#This Row],[RENDIMIENTO]]*IF(Equipos_APU_BASE813182328[[#This Row],[UNIDAD]]="%",0.01,1),2)</calculatedColumnFormula>
    </tableColumn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33B147-41F0-44F8-88A9-3DF5B316FF84}" name="ManodeObra_APU_BASE914192429" displayName="ManodeObra_APU_BASE914192429" ref="A21:G23" totalsRowShown="0" headerRowDxfId="279" dataDxfId="277" headerRowBorderDxfId="278" tableBorderDxfId="276" totalsRowBorderDxfId="275" headerRowCellStyle="Normal 2 3" dataCellStyle="Normal 2 3">
  <autoFilter ref="A21:G23" xr:uid="{3DB1B466-5728-314A-80C7-356C721FCDF0}"/>
  <tableColumns count="7">
    <tableColumn id="1" xr3:uid="{3924F7F7-06F3-4C06-AEC7-94E83E9A7900}" name="CÓDIGO" dataDxfId="274" dataCellStyle="Normal 2 3"/>
    <tableColumn id="2" xr3:uid="{38199830-8A63-470C-AC7E-A0B4283931CF}" name="DESCRIPCIÓN" dataDxfId="273" dataCellStyle="Normal 2 3"/>
    <tableColumn id="3" xr3:uid="{77D9A5E8-9EDA-4C23-A080-3B5E52D34B08}" name="SALARIO" dataDxfId="272"/>
    <tableColumn id="8" xr3:uid="{79BF3983-41E3-46EE-BFDD-F060A16D073A}" name="PRESTACIONES (%)" dataDxfId="271" dataCellStyle="Normal 2 3"/>
    <tableColumn id="4" xr3:uid="{2C60873C-B6FB-4809-9CB0-8BC1C1D2CF3B}" name="SALARIO TOTAL" dataDxfId="270" dataCellStyle="Normal 2 3"/>
    <tableColumn id="5" xr3:uid="{2286AD2D-7139-488A-9BAE-017A97F8CC70}" name="RENDIMIENTO" dataDxfId="269" dataCellStyle="Normal 2 3"/>
    <tableColumn id="6" xr3:uid="{58589042-1806-4FCC-86C9-15AD555EF6F8}" name="VR. UNITARIO" dataDxfId="268" dataCellStyle="Normal 2 3">
      <calculatedColumnFormula>ROUND(ManodeObra_APU_BASE914192429[[#This Row],[SALARIO TOTAL]]*ManodeObra_APU_BASE914192429[[#This Row],[RENDIMIENTO]],2)</calculatedColumnFormula>
    </tableColumn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D7F4E4C-C7E6-46F4-BB46-8018A3E8B077}" name="Transporte_APU_BASE1015202530" displayName="Transporte_APU_BASE1015202530" ref="A16:G18" totalsRowShown="0" headerRowDxfId="267" dataDxfId="265" headerRowBorderDxfId="266" tableBorderDxfId="264" totalsRowBorderDxfId="263" headerRowCellStyle="Normal 2 3" dataCellStyle="Normal 2 3">
  <autoFilter ref="A16:G18" xr:uid="{24D70279-F79C-8F4D-94FA-987CCEF50247}"/>
  <tableColumns count="7">
    <tableColumn id="1" xr3:uid="{5AA27E0F-538F-4C79-92B4-F465D4F2D282}" name="CÓDIGO" dataDxfId="262" dataCellStyle="Normal 2 3"/>
    <tableColumn id="2" xr3:uid="{8509B484-A637-4547-8652-C0596044F92B}" name="DESCRIPCIÓN" dataDxfId="261" dataCellStyle="Normal 2 3"/>
    <tableColumn id="3" xr3:uid="{70D7CB9D-50E8-43B2-B7B1-D221DC537B07}" name="UNIDAD" dataDxfId="260" dataCellStyle="Normal 2 3"/>
    <tableColumn id="5" xr3:uid="{BB0567F4-3ECC-4041-A6B8-8931BE4CB270}" name="CANTIDAD" dataDxfId="259" dataCellStyle="Normal 2 3"/>
    <tableColumn id="8" xr3:uid="{81535886-EC9C-4391-A1AF-7371E2C4B4A0}" name="DISTANCIA" dataDxfId="258" dataCellStyle="Normal 2 3"/>
    <tableColumn id="4" xr3:uid="{3F31E40B-464C-47EE-B094-14AAAC93273E}" name="TARIFA" dataDxfId="257" dataCellStyle="Normal 2 3"/>
    <tableColumn id="6" xr3:uid="{E7E2CF90-4E71-4C9B-A849-A577056ED47F}" name="VR. UNITARIO" dataDxfId="256" dataCellStyle="Normal 2 3">
      <calculatedColumnFormula>Transporte_APU_BASE1015202530[[#This Row],[TARIFA]]*Transporte_APU_BASE1015202530[[#This Row],[CANTIDAD]]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0E6162-A178-49F3-A70C-78DC215F03C5}" name="ManodeObra_APU_BASE" displayName="ManodeObra_APU_BASE" ref="A20:G22" totalsRowShown="0" headerRowDxfId="529" dataDxfId="527" headerRowBorderDxfId="528" tableBorderDxfId="526" totalsRowBorderDxfId="525" headerRowCellStyle="Normal 2 3" dataCellStyle="Normal 2 3">
  <autoFilter ref="A20:G22" xr:uid="{3DB1B466-5728-314A-80C7-356C721FCDF0}"/>
  <tableColumns count="7">
    <tableColumn id="1" xr3:uid="{880F588B-DF1E-4A17-BBDF-44D8A5A80102}" name="CÓDIGO" dataDxfId="524" dataCellStyle="Normal 2 3"/>
    <tableColumn id="2" xr3:uid="{C430BC9B-FBD6-431C-87E9-4FDCB551D07E}" name="DESCRIPCIÓN" dataDxfId="523" dataCellStyle="Normal 2 3"/>
    <tableColumn id="3" xr3:uid="{723DC14E-107D-4A2E-A624-AB0429B6250A}" name="SALARIO" dataDxfId="522">
      <calculatedColumnFormula>ROUND(SMMLV*[52]!ManodeObra[[#This Row],[Factor jornal]]*[52]!ManodeObra[[#This Row],[Cantidad trabajadores]]/30,2)</calculatedColumnFormula>
    </tableColumn>
    <tableColumn id="8" xr3:uid="{ACB4E19B-3347-4392-A9D4-470ABF0B947D}" name="PRESTACIONES (%)" dataDxfId="521" dataCellStyle="Normal 2 3"/>
    <tableColumn id="4" xr3:uid="{F086B9B5-8706-44B7-9C21-0A569A32490E}" name="SALARIO TOTAL" dataDxfId="520" dataCellStyle="Normal 2 3"/>
    <tableColumn id="5" xr3:uid="{95ADABE5-B2BE-4C8F-821D-0C059BB4237C}" name="RENDIMIENTO" dataDxfId="519" dataCellStyle="Normal 2 3"/>
    <tableColumn id="6" xr3:uid="{70E83F74-5538-4A54-9D71-B84277E832B1}" name="VR. UNITARIO" dataDxfId="518" dataCellStyle="Normal 2 3">
      <calculatedColumnFormula>ROUND(ManodeObra_APU_BASE[[#This Row],[SALARIO TOTAL]]*ManodeObra_APU_BASE[[#This Row],[RENDIMIENTO]],2)</calculatedColumnFormula>
    </tableColumn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5C98C47-C7EC-4EAF-B42E-9242351E8BB1}" name="Totales_APU_BASE1116212631" displayName="Totales_APU_BASE1116212631" ref="G27:G29" totalsRowShown="0" headerRowDxfId="255" dataDxfId="253" headerRowBorderDxfId="254" tableBorderDxfId="252" totalsRowBorderDxfId="251" headerRowCellStyle="Moneda 2" dataCellStyle="Moneda 2">
  <autoFilter ref="G27:G29" xr:uid="{184B7FEC-980F-8147-AD0E-FA6707952E82}"/>
  <tableColumns count="1">
    <tableColumn id="1" xr3:uid="{C187E9D3-5956-4EC6-A1A9-5CC390CCCDB2}" name="TOTALES" dataDxfId="250" dataCellStyle="Moneda 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53C6CC1-B77D-433E-88B2-6F219E7C27C9}" name="Materiales_APU_BASE71217222732" displayName="Materiales_APU_BASE71217222732" ref="A10:G27" totalsRowShown="0" headerRowDxfId="249" dataDxfId="248" tableBorderDxfId="247" headerRowCellStyle="Normal 2 3" dataCellStyle="Normal 2 3">
  <autoFilter ref="A10:G27" xr:uid="{DE81F176-723A-9440-830C-C7593BD3E3B8}"/>
  <tableColumns count="7">
    <tableColumn id="1" xr3:uid="{1A4E11F8-D8D0-409F-AC67-74C4FFBB3340}" name="CÓDIGO" dataDxfId="246" dataCellStyle="Normal 2 3"/>
    <tableColumn id="2" xr3:uid="{081A626F-2F68-46E8-950F-37DAAB1B76AE}" name="DESCRIPCIÓN" dataDxfId="245" dataCellStyle="Normal 2 3"/>
    <tableColumn id="7" xr3:uid="{D198C4B3-FB11-4D49-8B2F-BC399C7262C0}" name="GRUPO" dataDxfId="244" dataCellStyle="Normal 2 3"/>
    <tableColumn id="3" xr3:uid="{75E29E81-8D59-436E-92B1-120FDD0DB49A}" name="UNIDAD" dataDxfId="243" dataCellStyle="Normal 2 3"/>
    <tableColumn id="5" xr3:uid="{3EC81DD5-7CEB-43B1-9A45-34534BB9A8AB}" name="CANTIDAD" dataDxfId="242" dataCellStyle="Normal 2 3"/>
    <tableColumn id="4" xr3:uid="{963361D2-0D16-481C-973C-DFB170AC6CD8}" name="PRECIO UNIT." dataDxfId="241" dataCellStyle="Normal 2 3"/>
    <tableColumn id="6" xr3:uid="{E101F35B-964A-4E28-B5D8-210DCA3FD41A}" name="VR. UNITARIO" dataDxfId="240" dataCellStyle="Normal 2 3">
      <calculatedColumnFormula>ROUND(Materiales_APU_BASE71217222732[[#This Row],[PRECIO UNIT.]]*Materiales_APU_BASE71217222732[[#This Row],[CANTIDAD]]*IF(Materiales_APU_BASE71217222732[[#This Row],[UNIDAD]]="%",0.01,1),2)</calculatedColumnFormula>
    </tableColumn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1C81ED8-2891-41E7-ACF5-43650611A941}" name="Equipos_APU_BASE81318232833" displayName="Equipos_APU_BASE81318232833" ref="A6:G7" totalsRowShown="0" headerRowDxfId="239" dataDxfId="238" tableBorderDxfId="237" headerRowCellStyle="Normal 2 3" dataCellStyle="Normal 2 3">
  <autoFilter ref="A6:G7" xr:uid="{D70F8B6B-DEF0-4144-B5BE-6D9B22DB7720}"/>
  <tableColumns count="7">
    <tableColumn id="1" xr3:uid="{0624D53A-FC25-4194-BD0B-19F96A9CD999}" name="CÓDIGO" dataDxfId="236" dataCellStyle="Normal 2 3"/>
    <tableColumn id="2" xr3:uid="{0CFB8208-E41E-4013-AED5-96DEC6AF531C}" name="DESCRIPCIÓN" dataDxfId="235" dataCellStyle="Normal 2 3"/>
    <tableColumn id="7" xr3:uid="{B6870E41-464A-45E2-91FC-3CC2939CFDC4}" name="TIPO" dataDxfId="234" dataCellStyle="Normal 2 3"/>
    <tableColumn id="3" xr3:uid="{CF0894A4-3C7C-47CA-BF20-C5D110B97CBE}" name="UNIDAD" dataDxfId="233" dataCellStyle="Normal 2 3"/>
    <tableColumn id="4" xr3:uid="{E788C226-D201-47DC-BDF5-1A6862908951}" name="TARIFA" dataDxfId="232" dataCellStyle="Normal 2 3"/>
    <tableColumn id="5" xr3:uid="{BC4F4257-D37E-4D2C-BB20-27E1D54C1CD7}" name="RENDIMIENTO" dataDxfId="231" dataCellStyle="Normal 2 3"/>
    <tableColumn id="6" xr3:uid="{C87B39FD-8691-45E5-8E2B-40846ACEF947}" name="VR. UNITARIO" dataDxfId="230" dataCellStyle="Normal 2 3">
      <calculatedColumnFormula>ROUND(Equipos_APU_BASE81318232833[[#This Row],[TARIFA]]*Equipos_APU_BASE81318232833[[#This Row],[RENDIMIENTO]]*IF(Equipos_APU_BASE81318232833[[#This Row],[UNIDAD]]="%",0.01,1),2)</calculatedColumnFormula>
    </tableColumn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41EF5FE-F5CE-4265-9486-76D3BDA9B229}" name="ManodeObra_APU_BASE91419242934" displayName="ManodeObra_APU_BASE91419242934" ref="A35:G37" totalsRowShown="0" headerRowDxfId="229" dataDxfId="227" headerRowBorderDxfId="228" tableBorderDxfId="226" totalsRowBorderDxfId="225" headerRowCellStyle="Normal 2 3" dataCellStyle="Normal 2 3">
  <autoFilter ref="A35:G37" xr:uid="{3DB1B466-5728-314A-80C7-356C721FCDF0}"/>
  <tableColumns count="7">
    <tableColumn id="1" xr3:uid="{E75999DD-9D65-4D59-A2EF-6EFBDA16740F}" name="CÓDIGO" dataDxfId="224" dataCellStyle="Normal 2 3"/>
    <tableColumn id="2" xr3:uid="{B3028E2A-1B91-400C-BE0A-10936B0ADE2D}" name="DESCRIPCIÓN" dataDxfId="223" dataCellStyle="Normal 2 3"/>
    <tableColumn id="3" xr3:uid="{679ACED2-263C-425A-9059-285F56234E34}" name="SALARIO" dataDxfId="222"/>
    <tableColumn id="8" xr3:uid="{0088FCE5-2B05-4E2D-8680-FF40745916FC}" name="PRESTACIONES (%)" dataDxfId="221" dataCellStyle="Normal 2 3"/>
    <tableColumn id="4" xr3:uid="{FB322C9F-053E-42A2-B3FB-A65E7F17D825}" name="SALARIO TOTAL" dataDxfId="220" dataCellStyle="Normal 2 3"/>
    <tableColumn id="5" xr3:uid="{F0475A33-E8C7-48B3-A927-A8331F100D29}" name="RENDIMIENTO" dataDxfId="219" dataCellStyle="Normal 2 3"/>
    <tableColumn id="6" xr3:uid="{6A70ED48-3D16-4891-99FF-C841AFE27649}" name="VR. UNITARIO" dataDxfId="218" dataCellStyle="Normal 2 3">
      <calculatedColumnFormula>ROUND(ManodeObra_APU_BASE91419242934[[#This Row],[SALARIO TOTAL]]*ManodeObra_APU_BASE91419242934[[#This Row],[RENDIMIENTO]],2)</calculatedColumnFormula>
    </tableColumn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9388197-9AD9-41F5-9F70-015CCF597115}" name="Transporte_APU_BASE101520253035" displayName="Transporte_APU_BASE101520253035" ref="A30:G32" totalsRowShown="0" headerRowDxfId="217" dataDxfId="215" headerRowBorderDxfId="216" tableBorderDxfId="214" totalsRowBorderDxfId="213" headerRowCellStyle="Normal 2 3" dataCellStyle="Normal 2 3">
  <autoFilter ref="A30:G32" xr:uid="{24D70279-F79C-8F4D-94FA-987CCEF50247}"/>
  <tableColumns count="7">
    <tableColumn id="1" xr3:uid="{51B2EF5A-894D-4464-B9B5-5CE5403896E9}" name="CÓDIGO" dataDxfId="212" dataCellStyle="Normal 2 3"/>
    <tableColumn id="2" xr3:uid="{303E1DF1-872B-465D-B600-40206BF001F2}" name="DESCRIPCIÓN" dataDxfId="211" dataCellStyle="Normal 2 3"/>
    <tableColumn id="3" xr3:uid="{0B3D8A86-771D-4568-A63E-EB998EE106E6}" name="UNIDAD" dataDxfId="210" dataCellStyle="Normal 2 3"/>
    <tableColumn id="5" xr3:uid="{B9B03518-FF06-4506-95D1-4D5B1266FA85}" name="CANTIDAD" dataDxfId="209" dataCellStyle="Normal 2 3"/>
    <tableColumn id="8" xr3:uid="{4A65B361-4523-4E1B-BB93-AF7F4658313C}" name="DISTANCIA" dataDxfId="208" dataCellStyle="Normal 2 3"/>
    <tableColumn id="4" xr3:uid="{34A89254-E5F9-4D2C-9DF3-7488CAE28A84}" name="TARIFA" dataDxfId="207" dataCellStyle="Normal 2 3"/>
    <tableColumn id="6" xr3:uid="{8FCD8626-FC4D-49EF-B6B7-CDB9059F1446}" name="VR. UNITARIO" dataDxfId="206" dataCellStyle="Normal 2 3">
      <calculatedColumnFormula>Transporte_APU_BASE101520253035[[#This Row],[TARIFA]]*Transporte_APU_BASE101520253035[[#This Row],[CANTIDAD]]</calculatedColumnFormula>
    </tableColumn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BB093D2-B8F3-4BD2-906E-A064CE79D797}" name="Totales_APU_BASE111621263136" displayName="Totales_APU_BASE111621263136" ref="G41:G43" totalsRowShown="0" headerRowDxfId="205" dataDxfId="203" headerRowBorderDxfId="204" tableBorderDxfId="202" totalsRowBorderDxfId="201" headerRowCellStyle="Moneda 2" dataCellStyle="Moneda 2">
  <autoFilter ref="G41:G43" xr:uid="{184B7FEC-980F-8147-AD0E-FA6707952E82}"/>
  <tableColumns count="1">
    <tableColumn id="1" xr3:uid="{ED2657FD-7BB7-45A0-85F0-367E073ABAC1}" name="TOTALES" dataDxfId="200" dataCellStyle="Moneda 2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36E1358-0060-4A24-BA6F-B44DCD48B376}" name="Materiales_APU_BASE7121722273237" displayName="Materiales_APU_BASE7121722273237" ref="A10:G16" totalsRowShown="0" headerRowDxfId="199" dataDxfId="198" tableBorderDxfId="197" headerRowCellStyle="Normal 2 3" dataCellStyle="Normal 2 3">
  <autoFilter ref="A10:G16" xr:uid="{DE81F176-723A-9440-830C-C7593BD3E3B8}"/>
  <tableColumns count="7">
    <tableColumn id="1" xr3:uid="{571C14DA-13B6-4E2B-A051-1020CC524FDD}" name="CÓDIGO" dataDxfId="196" dataCellStyle="Normal 2 3"/>
    <tableColumn id="2" xr3:uid="{8CF985A5-897A-4022-898C-15CFA61CAEFE}" name="DESCRIPCIÓN" dataDxfId="195" dataCellStyle="Normal 2 3"/>
    <tableColumn id="7" xr3:uid="{ABAF7EBD-503A-43FB-A9A3-3E2009D83DC5}" name="GRUPO" dataDxfId="194" dataCellStyle="Normal 2 3"/>
    <tableColumn id="3" xr3:uid="{432D2681-C9C1-438D-9D79-127C1BA84E95}" name="UNIDAD" dataDxfId="193" dataCellStyle="Normal 2 3"/>
    <tableColumn id="5" xr3:uid="{11DF392D-C6C3-42FB-93CE-7742455DB486}" name="CANTIDAD" dataDxfId="192" dataCellStyle="Normal 2 3"/>
    <tableColumn id="4" xr3:uid="{CCB6D112-40D5-47C9-B338-2F1D08D9F83E}" name="PRECIO UNIT." dataDxfId="191" dataCellStyle="Normal 2 3"/>
    <tableColumn id="6" xr3:uid="{BDC1579B-70CC-4DA9-995E-DBE2AC745C51}" name="VR. UNITARIO" dataDxfId="190" dataCellStyle="Normal 2 3">
      <calculatedColumnFormula>ROUND(Materiales_APU_BASE7121722273237[[#This Row],[PRECIO UNIT.]]*Materiales_APU_BASE7121722273237[[#This Row],[CANTIDAD]]*IF(Materiales_APU_BASE7121722273237[[#This Row],[UNIDAD]]="%",0.01,1),2)</calculatedColumnFormula>
    </tableColumn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2950519-8085-4213-97F9-EABA5A135D3B}" name="Equipos_APU_BASE8131823283338" displayName="Equipos_APU_BASE8131823283338" ref="A6:G7" totalsRowShown="0" headerRowDxfId="189" dataDxfId="188" tableBorderDxfId="187" headerRowCellStyle="Normal 2 3" dataCellStyle="Normal 2 3">
  <autoFilter ref="A6:G7" xr:uid="{D70F8B6B-DEF0-4144-B5BE-6D9B22DB7720}"/>
  <tableColumns count="7">
    <tableColumn id="1" xr3:uid="{D7F8F291-E483-4ED1-A2C1-6AE55AB913FE}" name="CÓDIGO" dataDxfId="186" dataCellStyle="Normal 2 3"/>
    <tableColumn id="2" xr3:uid="{34C9111F-A40E-43B6-B8C1-A00ED385B0FE}" name="DESCRIPCIÓN" dataDxfId="185" dataCellStyle="Normal 2 3"/>
    <tableColumn id="7" xr3:uid="{4F34E6CF-D400-4918-9B28-CCCFBA4AEF54}" name="TIPO" dataDxfId="184" dataCellStyle="Normal 2 3"/>
    <tableColumn id="3" xr3:uid="{E8975B0C-0D73-45A0-A639-AEF4299B01F5}" name="UNIDAD" dataDxfId="183" dataCellStyle="Normal 2 3"/>
    <tableColumn id="4" xr3:uid="{6751CC86-2548-40CB-8C95-25EF62889237}" name="TARIFA" dataDxfId="182" dataCellStyle="Normal 2 3"/>
    <tableColumn id="5" xr3:uid="{266BAC27-DAAE-4E0C-A8E8-DE169274B97C}" name="RENDIMIENTO" dataDxfId="181" dataCellStyle="Normal 2 3"/>
    <tableColumn id="6" xr3:uid="{B4339200-24D1-4CEE-BC26-B5D2ACF8C2AD}" name="VR. UNITARIO" dataDxfId="180" dataCellStyle="Normal 2 3">
      <calculatedColumnFormula>ROUND(Equipos_APU_BASE8131823283338[[#This Row],[TARIFA]]*Equipos_APU_BASE8131823283338[[#This Row],[RENDIMIENTO]]*IF(Equipos_APU_BASE8131823283338[[#This Row],[UNIDAD]]="%",0.01,1),2)</calculatedColumnFormula>
    </tableColumn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07CB6A7-5F33-400F-813A-7938F8C807A0}" name="ManodeObra_APU_BASE9141924293439" displayName="ManodeObra_APU_BASE9141924293439" ref="A24:G26" totalsRowShown="0" headerRowDxfId="179" dataDxfId="177" headerRowBorderDxfId="178" tableBorderDxfId="176" totalsRowBorderDxfId="175" headerRowCellStyle="Normal 2 3" dataCellStyle="Normal 2 3">
  <autoFilter ref="A24:G26" xr:uid="{3DB1B466-5728-314A-80C7-356C721FCDF0}"/>
  <tableColumns count="7">
    <tableColumn id="1" xr3:uid="{27CEC64C-1DD3-4C2E-B4E7-E3674D8E51E1}" name="CÓDIGO" dataDxfId="174" dataCellStyle="Normal 2 3"/>
    <tableColumn id="2" xr3:uid="{32580FE0-BC83-4DEE-8804-3ACA39903D44}" name="DESCRIPCIÓN" dataDxfId="173" dataCellStyle="Normal 2 3"/>
    <tableColumn id="3" xr3:uid="{EC87D45F-C6BB-422B-9C34-24909D469208}" name="SALARIO" dataDxfId="172"/>
    <tableColumn id="8" xr3:uid="{18B45A47-0A47-44C9-914E-2D3BB466910A}" name="PRESTACIONES (%)" dataDxfId="171" dataCellStyle="Normal 2 3"/>
    <tableColumn id="4" xr3:uid="{36265467-A2A1-417E-BA7F-7067B9C8F8AE}" name="SALARIO TOTAL" dataDxfId="170" dataCellStyle="Normal 2 3"/>
    <tableColumn id="5" xr3:uid="{3998A24A-F985-4407-B564-47E426C2E325}" name="RENDIMIENTO" dataDxfId="169" dataCellStyle="Normal 2 3"/>
    <tableColumn id="6" xr3:uid="{381F9E7E-B0AB-4845-97CB-502CE97B7815}" name="VR. UNITARIO" dataDxfId="168" dataCellStyle="Normal 2 3">
      <calculatedColumnFormula>ROUND(ManodeObra_APU_BASE9141924293439[[#This Row],[SALARIO TOTAL]]*ManodeObra_APU_BASE9141924293439[[#This Row],[RENDIMIENTO]],2)</calculatedColumnFormula>
    </tableColumn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83B2D23-3DFB-4FFA-8823-9728381E91B9}" name="Transporte_APU_BASE10152025303540" displayName="Transporte_APU_BASE10152025303540" ref="A19:G21" totalsRowShown="0" headerRowDxfId="167" dataDxfId="165" headerRowBorderDxfId="166" tableBorderDxfId="164" totalsRowBorderDxfId="163" headerRowCellStyle="Normal 2 3" dataCellStyle="Normal 2 3">
  <autoFilter ref="A19:G21" xr:uid="{24D70279-F79C-8F4D-94FA-987CCEF50247}"/>
  <tableColumns count="7">
    <tableColumn id="1" xr3:uid="{254B1D84-39EF-49B2-9D3F-8D45B57B5AA0}" name="CÓDIGO" dataDxfId="162" dataCellStyle="Normal 2 3"/>
    <tableColumn id="2" xr3:uid="{1F9F847D-6C08-422E-8370-7B7EFA6F8465}" name="DESCRIPCIÓN" dataDxfId="161" dataCellStyle="Normal 2 3"/>
    <tableColumn id="3" xr3:uid="{BA43D0C2-9924-4343-943C-54917C883386}" name="UNIDAD" dataDxfId="160" dataCellStyle="Normal 2 3"/>
    <tableColumn id="5" xr3:uid="{3A64E330-3109-4039-9DF6-7299A8427972}" name="CANTIDAD" dataDxfId="159" dataCellStyle="Normal 2 3"/>
    <tableColumn id="8" xr3:uid="{BB703865-8021-444A-B54E-EC576CD85780}" name="DISTANCIA" dataDxfId="158" dataCellStyle="Normal 2 3"/>
    <tableColumn id="4" xr3:uid="{41C1CAAA-7BEB-4015-AD35-8CECA3E1788F}" name="TARIFA" dataDxfId="157" dataCellStyle="Normal 2 3"/>
    <tableColumn id="6" xr3:uid="{418A65A9-F31C-475B-B5B1-EF1EE89046CB}" name="VR. UNITARIO" dataDxfId="156" dataCellStyle="Normal 2 3">
      <calculatedColumnFormula>Transporte_APU_BASE10152025303540[[#This Row],[TARIFA]]*Transporte_APU_BASE10152025303540[[#This Row],[CANTIDAD]]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67C853-801E-46FA-906F-18969477CE46}" name="Transporte_APU_BASE" displayName="Transporte_APU_BASE" ref="A15:G17" totalsRowShown="0" headerRowDxfId="517" dataDxfId="515" headerRowBorderDxfId="516" tableBorderDxfId="514" totalsRowBorderDxfId="513" headerRowCellStyle="Normal 2 3" dataCellStyle="Normal 2 3">
  <autoFilter ref="A15:G17" xr:uid="{24D70279-F79C-8F4D-94FA-987CCEF50247}"/>
  <tableColumns count="7">
    <tableColumn id="1" xr3:uid="{FE36C119-465D-4067-8F2D-12A4727D2EB6}" name="CÓDIGO" dataDxfId="512" dataCellStyle="Normal 2 3"/>
    <tableColumn id="2" xr3:uid="{493DB030-D007-41AD-9051-FC4387606326}" name="DESCRIPCIÓN" dataDxfId="511" dataCellStyle="Normal 2 3"/>
    <tableColumn id="3" xr3:uid="{E252ADED-FB6D-4201-A41C-0958671B5B42}" name="UNIDAD" dataDxfId="510" dataCellStyle="Normal 2 3"/>
    <tableColumn id="5" xr3:uid="{F46778DA-40EA-4338-9F27-64B51CE3AF4B}" name="CANTIDAD" dataDxfId="509" dataCellStyle="Normal 2 3"/>
    <tableColumn id="8" xr3:uid="{854DAD21-55C3-4ED5-9A8E-334010E454B6}" name="DISTANCIA" dataDxfId="508" dataCellStyle="Normal 2 3"/>
    <tableColumn id="4" xr3:uid="{35A2944E-9401-4602-BC2B-7822F78FD8D0}" name="TARIFA" dataDxfId="507" dataCellStyle="Normal 2 3"/>
    <tableColumn id="6" xr3:uid="{A3F3E360-6B7C-414A-A0B6-03AFF6ECF01D}" name="VR. UNITARIO" dataDxfId="506" dataCellStyle="Normal 2 3">
      <calculatedColumnFormula>Transporte_APU_BASE[[#This Row],[TARIFA]]*Transporte_APU_BASE[[#This Row],[CANTIDAD]]</calculatedColumnFormula>
    </tableColumn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C17C14F-BB7E-4ECE-9FF7-3C791AB65813}" name="Totales_APU_BASE11162126313641" displayName="Totales_APU_BASE11162126313641" ref="G30:G32" totalsRowShown="0" headerRowDxfId="155" dataDxfId="153" headerRowBorderDxfId="154" tableBorderDxfId="152" totalsRowBorderDxfId="151" headerRowCellStyle="Moneda 2" dataCellStyle="Moneda 2">
  <autoFilter ref="G30:G32" xr:uid="{184B7FEC-980F-8147-AD0E-FA6707952E82}"/>
  <tableColumns count="1">
    <tableColumn id="1" xr3:uid="{BCCFE833-F757-4B2D-8E54-DF3D582CD55B}" name="TOTALES" dataDxfId="150" dataCellStyle="Moneda 2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4BC72B7-F5F4-45DB-8C48-2C6F1A7FF767}" name="Materiales_APU_BASE712172227323742" displayName="Materiales_APU_BASE712172227323742" ref="A10:G19" totalsRowShown="0" headerRowDxfId="149" dataDxfId="148" tableBorderDxfId="147" headerRowCellStyle="Normal 2 3" dataCellStyle="Normal 2 3">
  <autoFilter ref="A10:G19" xr:uid="{DE81F176-723A-9440-830C-C7593BD3E3B8}"/>
  <tableColumns count="7">
    <tableColumn id="1" xr3:uid="{217E160E-218C-4AC8-AF56-9521564FDB58}" name="CÓDIGO" dataDxfId="146" dataCellStyle="Normal 2 3"/>
    <tableColumn id="2" xr3:uid="{C1E7FEFE-31D2-49A2-8AFF-58FBEB398F92}" name="DESCRIPCIÓN" dataDxfId="145" dataCellStyle="Normal 2 3"/>
    <tableColumn id="7" xr3:uid="{F733E130-5DB9-488E-8827-CF076E446822}" name="GRUPO" dataDxfId="144" dataCellStyle="Normal 2 3"/>
    <tableColumn id="3" xr3:uid="{AF6E6EBD-619D-429C-B5A7-19F28289B2F3}" name="UNIDAD" dataDxfId="143" dataCellStyle="Normal 2 3"/>
    <tableColumn id="5" xr3:uid="{9CCE0051-8110-474B-B2AD-6036A56EB0F5}" name="CANTIDAD" dataDxfId="142" dataCellStyle="Normal 2 3"/>
    <tableColumn id="4" xr3:uid="{A1114C7E-EA16-45F1-980D-4DB1574B0858}" name="PRECIO UNIT." dataDxfId="141" dataCellStyle="Normal 2 3"/>
    <tableColumn id="6" xr3:uid="{84CF8E69-0AF0-4B68-BD69-69B049FD46F2}" name="VR. UNITARIO" dataDxfId="140" dataCellStyle="Normal 2 3">
      <calculatedColumnFormula>ROUND(Materiales_APU_BASE712172227323742[[#This Row],[PRECIO UNIT.]]*Materiales_APU_BASE712172227323742[[#This Row],[CANTIDAD]]*IF(Materiales_APU_BASE712172227323742[[#This Row],[UNIDAD]]="%",0.01,1),2)</calculatedColumnFormula>
    </tableColumn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E81672D-D329-4101-AA76-3953AD140F28}" name="Equipos_APU_BASE813182328333843" displayName="Equipos_APU_BASE813182328333843" ref="A6:G7" totalsRowShown="0" headerRowDxfId="139" dataDxfId="138" tableBorderDxfId="137" headerRowCellStyle="Normal 2 3" dataCellStyle="Normal 2 3">
  <autoFilter ref="A6:G7" xr:uid="{D70F8B6B-DEF0-4144-B5BE-6D9B22DB7720}"/>
  <tableColumns count="7">
    <tableColumn id="1" xr3:uid="{9C1A9AA3-8052-40DF-A77B-B5CAED3B51AF}" name="CÓDIGO" dataDxfId="136" dataCellStyle="Normal 2 3"/>
    <tableColumn id="2" xr3:uid="{801A8CEE-B90E-4B7A-ABF0-8F688A81DF1F}" name="DESCRIPCIÓN" dataDxfId="135" dataCellStyle="Normal 2 3"/>
    <tableColumn id="7" xr3:uid="{0A2EFF5E-2D20-48C0-A08B-6C727F2D2398}" name="TIPO" dataDxfId="134" dataCellStyle="Normal 2 3"/>
    <tableColumn id="3" xr3:uid="{8B75C6AF-86CD-4FD1-8253-412E96AD55E6}" name="UNIDAD" dataDxfId="133" dataCellStyle="Normal 2 3"/>
    <tableColumn id="4" xr3:uid="{E75EDBDE-DCE3-4380-8204-FD504E13CA74}" name="TARIFA" dataDxfId="132" dataCellStyle="Normal 2 3"/>
    <tableColumn id="5" xr3:uid="{4E4117FA-60B4-4A0D-B396-9348ACEB860C}" name="RENDIMIENTO" dataDxfId="131" dataCellStyle="Normal 2 3"/>
    <tableColumn id="6" xr3:uid="{1C9DCD82-EC93-48BC-A84F-25151C34766C}" name="VR. UNITARIO" dataDxfId="130" dataCellStyle="Normal 2 3">
      <calculatedColumnFormula>ROUND(Equipos_APU_BASE813182328333843[[#This Row],[TARIFA]]*Equipos_APU_BASE813182328333843[[#This Row],[RENDIMIENTO]]*IF(Equipos_APU_BASE813182328333843[[#This Row],[UNIDAD]]="%",0.01,1),2)</calculatedColumnFormula>
    </tableColumn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1FC8E87-E44D-44A9-A02F-175C89541B73}" name="ManodeObra_APU_BASE914192429343944" displayName="ManodeObra_APU_BASE914192429343944" ref="A27:G29" totalsRowShown="0" headerRowDxfId="129" dataDxfId="127" headerRowBorderDxfId="128" tableBorderDxfId="126" totalsRowBorderDxfId="125" headerRowCellStyle="Normal 2 3" dataCellStyle="Normal 2 3">
  <autoFilter ref="A27:G29" xr:uid="{3DB1B466-5728-314A-80C7-356C721FCDF0}"/>
  <tableColumns count="7">
    <tableColumn id="1" xr3:uid="{FC02E2D4-AFBA-4165-8A28-F68E14247012}" name="CÓDIGO" dataDxfId="124" dataCellStyle="Normal 2 3"/>
    <tableColumn id="2" xr3:uid="{587DAA3C-E2E2-4CDD-9F87-9FB58E1B9978}" name="DESCRIPCIÓN" dataDxfId="123" dataCellStyle="Normal 2 3"/>
    <tableColumn id="3" xr3:uid="{A84E481C-0F06-4D9D-ABC1-3A1B6F972F03}" name="SALARIO" dataDxfId="122"/>
    <tableColumn id="8" xr3:uid="{EAFED1C4-1CFC-4054-BE0F-DB6F60B127B0}" name="PRESTACIONES (%)" dataDxfId="121" dataCellStyle="Normal 2 3"/>
    <tableColumn id="4" xr3:uid="{E8F0FB2A-0C82-4908-A5BB-33A3B5967693}" name="SALARIO TOTAL" dataDxfId="120" dataCellStyle="Normal 2 3"/>
    <tableColumn id="5" xr3:uid="{80CEC83B-3663-44C2-9CB2-336E9C80EFA0}" name="RENDIMIENTO" dataDxfId="119" dataCellStyle="Normal 2 3"/>
    <tableColumn id="6" xr3:uid="{74CCDEB5-1039-4731-B5A9-AC8D1C707887}" name="VR. UNITARIO" dataDxfId="118" dataCellStyle="Normal 2 3">
      <calculatedColumnFormula>ROUND(ManodeObra_APU_BASE914192429343944[[#This Row],[SALARIO TOTAL]]*ManodeObra_APU_BASE914192429343944[[#This Row],[RENDIMIENTO]],2)</calculatedColumnFormula>
    </tableColumn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2875F98-2460-4FAB-BFC7-48414B66787F}" name="Transporte_APU_BASE1015202530354045" displayName="Transporte_APU_BASE1015202530354045" ref="A22:G24" totalsRowShown="0" headerRowDxfId="117" dataDxfId="115" headerRowBorderDxfId="116" tableBorderDxfId="114" totalsRowBorderDxfId="113" headerRowCellStyle="Normal 2 3" dataCellStyle="Normal 2 3">
  <autoFilter ref="A22:G24" xr:uid="{24D70279-F79C-8F4D-94FA-987CCEF50247}"/>
  <tableColumns count="7">
    <tableColumn id="1" xr3:uid="{EBCC9C61-6FCE-444D-BC36-0617B5985F0C}" name="CÓDIGO" dataDxfId="112" dataCellStyle="Normal 2 3"/>
    <tableColumn id="2" xr3:uid="{C1A1862F-7E8B-4321-9ADD-7CFA9D39F1AA}" name="DESCRIPCIÓN" dataDxfId="111" dataCellStyle="Normal 2 3"/>
    <tableColumn id="3" xr3:uid="{4FD3B53C-8C55-40AF-A625-072972F0D74B}" name="UNIDAD" dataDxfId="110" dataCellStyle="Normal 2 3"/>
    <tableColumn id="5" xr3:uid="{F827F6B9-8936-4ACE-81C9-3A4E46A034F6}" name="CANTIDAD" dataDxfId="109" dataCellStyle="Normal 2 3"/>
    <tableColumn id="8" xr3:uid="{515BC8E2-B3C1-4992-A761-426CBE878133}" name="DISTANCIA" dataDxfId="108" dataCellStyle="Normal 2 3"/>
    <tableColumn id="4" xr3:uid="{797BE00A-C24B-4D3A-9BF5-FAA83AB04621}" name="TARIFA" dataDxfId="107" dataCellStyle="Normal 2 3"/>
    <tableColumn id="6" xr3:uid="{9F660AB3-E494-4798-B7FD-BBA3E511A022}" name="VR. UNITARIO" dataDxfId="106" dataCellStyle="Normal 2 3">
      <calculatedColumnFormula>Transporte_APU_BASE1015202530354045[[#This Row],[TARIFA]]*Transporte_APU_BASE1015202530354045[[#This Row],[CANTIDAD]]</calculatedColumnFormula>
    </tableColumn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27854BC-ACA2-40A3-8741-5377AC8AAD68}" name="Totales_APU_BASE1116212631364146" displayName="Totales_APU_BASE1116212631364146" ref="G33:G35" totalsRowShown="0" headerRowDxfId="105" dataDxfId="103" headerRowBorderDxfId="104" tableBorderDxfId="102" totalsRowBorderDxfId="101" headerRowCellStyle="Moneda 2" dataCellStyle="Moneda 2">
  <autoFilter ref="G33:G35" xr:uid="{184B7FEC-980F-8147-AD0E-FA6707952E82}"/>
  <tableColumns count="1">
    <tableColumn id="1" xr3:uid="{051DD803-395F-4EB8-A81E-5C042B90BC97}" name="TOTALES" dataDxfId="100" dataCellStyle="Moneda 2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24569D4-B673-4ED2-9829-9A423943EACB}" name="Materiales_APU_BASE71217222732374247" displayName="Materiales_APU_BASE71217222732374247" ref="A10:G26" totalsRowShown="0" headerRowDxfId="99" dataDxfId="98" tableBorderDxfId="97" headerRowCellStyle="Normal 2 3" dataCellStyle="Normal 2 3">
  <autoFilter ref="A10:G26" xr:uid="{DE81F176-723A-9440-830C-C7593BD3E3B8}"/>
  <tableColumns count="7">
    <tableColumn id="1" xr3:uid="{D916E6E5-95DC-4A3D-A054-E38D53CBD65B}" name="CÓDIGO" dataDxfId="96" dataCellStyle="Normal 2 3"/>
    <tableColumn id="2" xr3:uid="{99F688FA-C662-4BE3-B0AD-0D892E2A8D9F}" name="DESCRIPCIÓN" dataDxfId="95" dataCellStyle="Normal 2 3"/>
    <tableColumn id="7" xr3:uid="{423B3FBB-740B-46CC-9490-57A93BCD173A}" name="GRUPO" dataDxfId="94" dataCellStyle="Normal 2 3"/>
    <tableColumn id="3" xr3:uid="{B2538662-F5A8-40E0-BE00-3CC76C135A9A}" name="UNIDAD" dataDxfId="93" dataCellStyle="Normal 2 3"/>
    <tableColumn id="5" xr3:uid="{E5338D9F-7E59-4CD1-B00C-94B9A4BEC878}" name="CANTIDAD" dataDxfId="92" dataCellStyle="Normal 2 3"/>
    <tableColumn id="4" xr3:uid="{5626713A-06E7-487C-84A7-538E291965DC}" name="PRECIO UNIT." dataDxfId="91" dataCellStyle="Normal 2 3"/>
    <tableColumn id="6" xr3:uid="{8FE5AB2E-935F-4509-9627-A0861C78FBCC}" name="VR. UNITARIO" dataDxfId="90" dataCellStyle="Normal 2 3">
      <calculatedColumnFormula>ROUND(Materiales_APU_BASE71217222732374247[[#This Row],[PRECIO UNIT.]]*Materiales_APU_BASE71217222732374247[[#This Row],[CANTIDAD]]*IF(Materiales_APU_BASE71217222732374247[[#This Row],[UNIDAD]]="%",0.01,1),2)</calculatedColumnFormula>
    </tableColumn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8BE9A8C-17C7-4592-AD1B-942C150EDD62}" name="Equipos_APU_BASE81318232833384348" displayName="Equipos_APU_BASE81318232833384348" ref="A6:G7" totalsRowShown="0" headerRowDxfId="89" dataDxfId="88" tableBorderDxfId="87" headerRowCellStyle="Normal 2 3" dataCellStyle="Normal 2 3">
  <autoFilter ref="A6:G7" xr:uid="{D70F8B6B-DEF0-4144-B5BE-6D9B22DB7720}"/>
  <tableColumns count="7">
    <tableColumn id="1" xr3:uid="{C038A9C1-C3F2-4E64-862F-2E17DE9DAA27}" name="CÓDIGO" dataDxfId="86" dataCellStyle="Normal 2 3"/>
    <tableColumn id="2" xr3:uid="{C72EB4AE-C30D-46A9-A7C7-E5B4FE777C77}" name="DESCRIPCIÓN" dataDxfId="85" dataCellStyle="Normal 2 3"/>
    <tableColumn id="7" xr3:uid="{45E5074E-CF64-42B2-B724-FB1B0347C494}" name="TIPO" dataDxfId="84" dataCellStyle="Normal 2 3"/>
    <tableColumn id="3" xr3:uid="{2CB67D51-7744-470D-B28C-674A8718441B}" name="UNIDAD" dataDxfId="83" dataCellStyle="Normal 2 3"/>
    <tableColumn id="4" xr3:uid="{CEFE4EA1-E480-4BF7-95D0-176F797FA7BB}" name="TARIFA" dataDxfId="82" dataCellStyle="Normal 2 3"/>
    <tableColumn id="5" xr3:uid="{2C5E3B02-DBDA-4089-85CF-1FEF552D20E7}" name="RENDIMIENTO" dataDxfId="81" dataCellStyle="Normal 2 3"/>
    <tableColumn id="6" xr3:uid="{6934A7EB-32B4-46DB-A489-BDED0C93BAB4}" name="VR. UNITARIO" dataDxfId="80" dataCellStyle="Normal 2 3">
      <calculatedColumnFormula>ROUND(Equipos_APU_BASE81318232833384348[[#This Row],[TARIFA]]*Equipos_APU_BASE81318232833384348[[#This Row],[RENDIMIENTO]]*IF(Equipos_APU_BASE81318232833384348[[#This Row],[UNIDAD]]="%",0.01,1),2)</calculatedColumnFormula>
    </tableColumn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894B5D5-56C8-4EDF-8543-484B2304E665}" name="ManodeObra_APU_BASE91419242934394449" displayName="ManodeObra_APU_BASE91419242934394449" ref="A34:G36" totalsRowShown="0" headerRowDxfId="79" dataDxfId="77" headerRowBorderDxfId="78" tableBorderDxfId="76" totalsRowBorderDxfId="75" headerRowCellStyle="Normal 2 3" dataCellStyle="Normal 2 3">
  <autoFilter ref="A34:G36" xr:uid="{3DB1B466-5728-314A-80C7-356C721FCDF0}"/>
  <tableColumns count="7">
    <tableColumn id="1" xr3:uid="{2B2D6A41-BAF6-4CFD-8E0B-E4801855185C}" name="CÓDIGO" dataDxfId="74" dataCellStyle="Normal 2 3"/>
    <tableColumn id="2" xr3:uid="{2C510F9E-73B1-4768-84CC-2BD6133BE5E7}" name="DESCRIPCIÓN" dataDxfId="73" dataCellStyle="Normal 2 3"/>
    <tableColumn id="3" xr3:uid="{557BD36F-7EEB-4B5E-A3C6-11AE711EB7D5}" name="SALARIO" dataDxfId="72"/>
    <tableColumn id="8" xr3:uid="{8878DB8F-3D49-49ED-AA9D-B3A93153D159}" name="PRESTACIONES (%)" dataDxfId="71" dataCellStyle="Normal 2 3"/>
    <tableColumn id="4" xr3:uid="{FBC99B98-3497-4DF3-BF6E-B1F009902575}" name="SALARIO TOTAL" dataDxfId="70" dataCellStyle="Normal 2 3"/>
    <tableColumn id="5" xr3:uid="{8AD72BA3-3E1C-4084-B79C-F9E0B1838CB4}" name="RENDIMIENTO" dataDxfId="69" dataCellStyle="Normal 2 3"/>
    <tableColumn id="6" xr3:uid="{8D18585C-FFE9-46CD-83F8-E42683C778E7}" name="VR. UNITARIO" dataDxfId="68" dataCellStyle="Normal 2 3">
      <calculatedColumnFormula>ROUND(ManodeObra_APU_BASE91419242934394449[[#This Row],[SALARIO TOTAL]]*ManodeObra_APU_BASE91419242934394449[[#This Row],[RENDIMIENTO]],2)</calculatedColumnFormula>
    </tableColumn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5506E99-BFF0-412C-9229-F17C1281EE34}" name="Transporte_APU_BASE101520253035404550" displayName="Transporte_APU_BASE101520253035404550" ref="A29:G31" totalsRowShown="0" headerRowDxfId="67" dataDxfId="65" headerRowBorderDxfId="66" tableBorderDxfId="64" totalsRowBorderDxfId="63" headerRowCellStyle="Normal 2 3" dataCellStyle="Normal 2 3">
  <autoFilter ref="A29:G31" xr:uid="{24D70279-F79C-8F4D-94FA-987CCEF50247}"/>
  <tableColumns count="7">
    <tableColumn id="1" xr3:uid="{17F811AE-D0F8-486D-8C64-820D02E2A9D5}" name="CÓDIGO" dataDxfId="62" dataCellStyle="Normal 2 3"/>
    <tableColumn id="2" xr3:uid="{43D37905-762C-4B41-8E65-75CB506C13ED}" name="DESCRIPCIÓN" dataDxfId="61" dataCellStyle="Normal 2 3"/>
    <tableColumn id="3" xr3:uid="{2BB69F8C-8878-41BD-8479-9F6F4C019AD4}" name="UNIDAD" dataDxfId="60" dataCellStyle="Normal 2 3"/>
    <tableColumn id="5" xr3:uid="{FFE48080-A9F0-48D3-BFE8-BFF8E635C1E8}" name="CANTIDAD" dataDxfId="59" dataCellStyle="Normal 2 3"/>
    <tableColumn id="8" xr3:uid="{4E98C9E7-A43F-4D62-8131-DD3F13475AC5}" name="DISTANCIA" dataDxfId="58" dataCellStyle="Normal 2 3"/>
    <tableColumn id="4" xr3:uid="{48BFEE3E-51BD-4FC3-A7E8-B4FD82BC3B1F}" name="TARIFA" dataDxfId="57" dataCellStyle="Normal 2 3"/>
    <tableColumn id="6" xr3:uid="{7EB57AC8-AF34-4A47-AC07-5D478281478F}" name="VR. UNITARIO" dataDxfId="56" dataCellStyle="Normal 2 3">
      <calculatedColumnFormula>Transporte_APU_BASE101520253035404550[[#This Row],[TARIFA]]*Transporte_APU_BASE101520253035404550[[#This Row],[CANTIDAD]]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F4102E-5C3F-4F76-A1EF-35B66723B0C2}" name="Totales_APU_BASE" displayName="Totales_APU_BASE" ref="G26:G28" totalsRowShown="0" headerRowDxfId="505" dataDxfId="503" headerRowBorderDxfId="504" tableBorderDxfId="502" totalsRowBorderDxfId="501" headerRowCellStyle="Moneda 2" dataCellStyle="Moneda 2">
  <autoFilter ref="G26:G28" xr:uid="{184B7FEC-980F-8147-AD0E-FA6707952E82}"/>
  <tableColumns count="1">
    <tableColumn id="1" xr3:uid="{043AE0CB-5A6C-4D4C-A8D6-219EA6F6A8C8}" name="TOTALES" dataDxfId="500" dataCellStyle="Moneda 2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79EFD72-2035-4643-B71D-48F3746E23F0}" name="Totales_APU_BASE111621263136414651" displayName="Totales_APU_BASE111621263136414651" ref="G40:G42" totalsRowShown="0" headerRowDxfId="55" dataDxfId="53" headerRowBorderDxfId="54" tableBorderDxfId="52" totalsRowBorderDxfId="51" headerRowCellStyle="Moneda 2" dataCellStyle="Moneda 2">
  <autoFilter ref="G40:G42" xr:uid="{184B7FEC-980F-8147-AD0E-FA6707952E82}"/>
  <tableColumns count="1">
    <tableColumn id="1" xr3:uid="{3740F19E-A94B-4888-BE97-8A4CC32D9D85}" name="TOTALES" dataDxfId="50" dataCellStyle="Moneda 2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DA61F7D-202A-4078-A345-6B7B7A6AB1AD}" name="Materiales_APU_BASE7121722273237424752" displayName="Materiales_APU_BASE7121722273237424752" ref="A10:G13" totalsRowShown="0" headerRowDxfId="49" dataDxfId="48" tableBorderDxfId="47" headerRowCellStyle="Normal 2 3" dataCellStyle="Normal 2 3">
  <autoFilter ref="A10:G13" xr:uid="{DE81F176-723A-9440-830C-C7593BD3E3B8}"/>
  <tableColumns count="7">
    <tableColumn id="1" xr3:uid="{D7D2939D-BD86-4B2B-BF58-BFD8FE303F54}" name="CÓDIGO" dataDxfId="46" dataCellStyle="Normal 2 3"/>
    <tableColumn id="2" xr3:uid="{3DDFBF2C-0D51-4442-951A-A35733421066}" name="DESCRIPCIÓN" dataDxfId="45" dataCellStyle="Normal 2 3"/>
    <tableColumn id="7" xr3:uid="{07036C8B-F666-4F4B-B925-B61005F415F1}" name="GRUPO" dataDxfId="44" dataCellStyle="Normal 2 3"/>
    <tableColumn id="3" xr3:uid="{FCF97E1C-D9AD-490C-AFCA-9FE3715FF9F2}" name="UNIDAD" dataDxfId="43" dataCellStyle="Normal 2 3"/>
    <tableColumn id="5" xr3:uid="{2746DCFD-DF08-409A-92FF-C52C9AAC37BF}" name="CANTIDAD" dataDxfId="42" dataCellStyle="Normal 2 3"/>
    <tableColumn id="4" xr3:uid="{9D8FD834-9B12-46D0-9EA3-69CC7EBDE4B1}" name="PRECIO UNIT." dataDxfId="41" dataCellStyle="Normal 2 3"/>
    <tableColumn id="6" xr3:uid="{72BD0388-846B-429C-87C0-637024726C10}" name="VR. UNITARIO" dataDxfId="40" dataCellStyle="Normal 2 3">
      <calculatedColumnFormula>ROUND(Materiales_APU_BASE7121722273237424752[[#This Row],[PRECIO UNIT.]]*Materiales_APU_BASE7121722273237424752[[#This Row],[CANTIDAD]]*IF(Materiales_APU_BASE7121722273237424752[[#This Row],[UNIDAD]]="%",0.01,1),2)</calculatedColumnFormula>
    </tableColumn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9BE1E55-D0D7-471B-ABF7-79DF9A38332F}" name="Equipos_APU_BASE8131823283338434853" displayName="Equipos_APU_BASE8131823283338434853" ref="A6:G7" totalsRowShown="0" headerRowDxfId="39" dataDxfId="38" tableBorderDxfId="37" headerRowCellStyle="Normal 2 3" dataCellStyle="Normal 2 3">
  <autoFilter ref="A6:G7" xr:uid="{D70F8B6B-DEF0-4144-B5BE-6D9B22DB7720}"/>
  <tableColumns count="7">
    <tableColumn id="1" xr3:uid="{803C21F2-2813-43F7-AA96-99A81779A52D}" name="CÓDIGO" dataDxfId="36" dataCellStyle="Normal 2 3"/>
    <tableColumn id="2" xr3:uid="{5C5699DD-1F72-4DAC-A150-68F065DEDC27}" name="DESCRIPCIÓN" dataDxfId="35" dataCellStyle="Normal 2 3"/>
    <tableColumn id="7" xr3:uid="{E7893A8D-22E4-4B67-A59F-3D78FADDD3F5}" name="TIPO" dataDxfId="34" dataCellStyle="Normal 2 3"/>
    <tableColumn id="3" xr3:uid="{EF8E5893-52D2-440B-A3C1-EE769BDF3179}" name="UNIDAD" dataDxfId="33" dataCellStyle="Normal 2 3"/>
    <tableColumn id="4" xr3:uid="{8A2BA7B6-1932-4C4A-865B-40DABFD3F25C}" name="TARIFA" dataDxfId="32" dataCellStyle="Normal 2 3"/>
    <tableColumn id="5" xr3:uid="{4795301E-5159-4400-A8D7-14329456FF13}" name="RENDIMIENTO" dataDxfId="31" dataCellStyle="Normal 2 3"/>
    <tableColumn id="6" xr3:uid="{7AF30845-AA73-4A98-9E8A-A813E43FED56}" name="VR. UNITARIO" dataDxfId="30" dataCellStyle="Normal 2 3">
      <calculatedColumnFormula>ROUND(Equipos_APU_BASE8131823283338434853[[#This Row],[TARIFA]]*Equipos_APU_BASE8131823283338434853[[#This Row],[RENDIMIENTO]]*IF(Equipos_APU_BASE8131823283338434853[[#This Row],[UNIDAD]]="%",0.01,1),2)</calculatedColumnFormula>
    </tableColumn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9CEFD4E-4D42-4F43-BD24-F9F21ACA8FD8}" name="ManodeObra_APU_BASE9141924293439444954" displayName="ManodeObra_APU_BASE9141924293439444954" ref="A21:G24" totalsRowShown="0" headerRowDxfId="29" dataDxfId="27" headerRowBorderDxfId="28" tableBorderDxfId="26" totalsRowBorderDxfId="25" headerRowCellStyle="Normal 2 3" dataCellStyle="Normal 2 3">
  <autoFilter ref="A21:G24" xr:uid="{3DB1B466-5728-314A-80C7-356C721FCDF0}"/>
  <tableColumns count="7">
    <tableColumn id="1" xr3:uid="{3826FB59-26B6-4578-9167-893C1A4B3038}" name="CÓDIGO" dataDxfId="24" dataCellStyle="Normal 2 3"/>
    <tableColumn id="2" xr3:uid="{C396CF5B-93FC-4EB8-9C24-B0332D6B54EA}" name="DESCRIPCIÓN" dataDxfId="23" dataCellStyle="Normal 2 3"/>
    <tableColumn id="3" xr3:uid="{4DEB251D-0D32-4C96-AD43-9D0FE6F5E931}" name="SALARIO" dataDxfId="22"/>
    <tableColumn id="8" xr3:uid="{21B33549-D133-4CE4-866A-C2A20F26B295}" name="PRESTACIONES (%)" dataDxfId="21" dataCellStyle="Normal 2 3"/>
    <tableColumn id="4" xr3:uid="{14FADFFB-B550-4DD6-A6B6-5F4F9AF59D74}" name="SALARIO TOTAL" dataDxfId="20" dataCellStyle="Normal 2 3"/>
    <tableColumn id="5" xr3:uid="{AC696DE0-349D-40BF-9438-14F7E5989A2E}" name="RENDIMIENTO" dataDxfId="19" dataCellStyle="Normal 2 3"/>
    <tableColumn id="6" xr3:uid="{46541AA9-CB96-46F3-9852-55D4D2D13024}" name="VR. UNITARIO" dataDxfId="18" dataCellStyle="Normal 2 3">
      <calculatedColumnFormula>ROUND(ManodeObra_APU_BASE9141924293439444954[[#This Row],[SALARIO TOTAL]]*ManodeObra_APU_BASE9141924293439444954[[#This Row],[RENDIMIENTO]],2)</calculatedColumnFormula>
    </tableColumn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199E2B8-C8BA-49F1-8D34-2B1F5A1F2EE4}" name="Transporte_APU_BASE10152025303540455055" displayName="Transporte_APU_BASE10152025303540455055" ref="A16:G18" totalsRowShown="0" headerRowDxfId="17" dataDxfId="15" headerRowBorderDxfId="16" tableBorderDxfId="14" totalsRowBorderDxfId="13" headerRowCellStyle="Normal 2 3" dataCellStyle="Normal 2 3">
  <autoFilter ref="A16:G18" xr:uid="{24D70279-F79C-8F4D-94FA-987CCEF50247}"/>
  <tableColumns count="7">
    <tableColumn id="1" xr3:uid="{66407E8D-7ED2-4E2D-9C2E-C7DFF2364425}" name="CÓDIGO" dataDxfId="12" dataCellStyle="Normal 2 3"/>
    <tableColumn id="2" xr3:uid="{5F40F928-437B-401D-9842-67B602D2449A}" name="DESCRIPCIÓN" dataDxfId="11" dataCellStyle="Normal 2 3"/>
    <tableColumn id="3" xr3:uid="{B7CAA2C3-A005-4FE1-8D16-2FDA6C423989}" name="UNIDAD" dataDxfId="10" dataCellStyle="Normal 2 3"/>
    <tableColumn id="5" xr3:uid="{CF2B52AD-9CF0-4BF0-8781-6CA687FCA060}" name="CANTIDAD" dataDxfId="9" dataCellStyle="Normal 2 3"/>
    <tableColumn id="8" xr3:uid="{65DB4715-6FA5-49B5-B4F5-D152C95C0C79}" name="DISTANCIA" dataDxfId="8" dataCellStyle="Normal 2 3"/>
    <tableColumn id="4" xr3:uid="{BEB919DF-DBEA-4749-AC4E-9E3A5FB361FA}" name="TARIFA" dataDxfId="7" dataCellStyle="Normal 2 3"/>
    <tableColumn id="6" xr3:uid="{891FCEDD-F727-4D9E-868E-C701232C1AB0}" name="VR. UNITARIO" dataDxfId="6" dataCellStyle="Normal 2 3">
      <calculatedColumnFormula>Transporte_APU_BASE10152025303540455055[[#This Row],[TARIFA]]*Transporte_APU_BASE10152025303540455055[[#This Row],[CANTIDAD]]</calculatedColumnFormula>
    </tableColumn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44E32ED-5613-4D35-9A9C-0EBE94B046F4}" name="Totales_APU_BASE11162126313641465156" displayName="Totales_APU_BASE11162126313641465156" ref="G28:G30" totalsRowShown="0" headerRowDxfId="5" dataDxfId="3" headerRowBorderDxfId="4" tableBorderDxfId="2" totalsRowBorderDxfId="1" headerRowCellStyle="Moneda 2" dataCellStyle="Moneda 2">
  <autoFilter ref="G28:G30" xr:uid="{184B7FEC-980F-8147-AD0E-FA6707952E82}"/>
  <tableColumns count="1">
    <tableColumn id="1" xr3:uid="{11213BD6-8F01-4362-AEFD-9F1E5A983FCF}" name="TOTALES" dataDxfId="0" dataCellStyle="Moneda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CE5C3D-5716-47DD-AD1C-2FD549FF245D}" name="Materiales_APU_BASE712" displayName="Materiales_APU_BASE712" ref="A10:G28" totalsRowShown="0" headerRowDxfId="499" dataDxfId="498" tableBorderDxfId="497" headerRowCellStyle="Normal 2 3" dataCellStyle="Normal 2 3">
  <autoFilter ref="A10:G28" xr:uid="{DE81F176-723A-9440-830C-C7593BD3E3B8}"/>
  <tableColumns count="7">
    <tableColumn id="1" xr3:uid="{48E96CC1-6BDB-4B0C-A1FD-42D2927C4645}" name="CÓDIGO" dataDxfId="496" dataCellStyle="Normal 2 3"/>
    <tableColumn id="2" xr3:uid="{9B8B277D-E9AF-4186-8D12-F3816A0C4AEA}" name="DESCRIPCIÓN" dataDxfId="495" dataCellStyle="Normal 2 3"/>
    <tableColumn id="7" xr3:uid="{902E8A7D-39B9-42F5-9098-514447198879}" name="GRUPO" dataDxfId="494" dataCellStyle="Normal 2 3"/>
    <tableColumn id="3" xr3:uid="{764CD02C-FE89-4FFC-A0CF-8FEBFDB69917}" name="UNIDAD" dataDxfId="493" dataCellStyle="Normal 2 3"/>
    <tableColumn id="5" xr3:uid="{F1DD687A-AE6C-420D-AF63-740D0F036D6C}" name="CANTIDAD" dataDxfId="492" dataCellStyle="Normal 2 3"/>
    <tableColumn id="4" xr3:uid="{89F0F604-E2B0-455A-AF82-7EFEE780E0E2}" name="PRECIO UNIT." dataDxfId="491" dataCellStyle="Normal 2 3"/>
    <tableColumn id="6" xr3:uid="{BF7812DE-EE6E-44DD-984F-5D98A1B0B2C3}" name="VR. UNITARIO" dataDxfId="490" dataCellStyle="Normal 2 3">
      <calculatedColumnFormula>ROUND(Materiales_APU_BASE712[[#This Row],[PRECIO UNIT.]]*Materiales_APU_BASE712[[#This Row],[CANTIDAD]]*IF(Materiales_APU_BASE712[[#This Row],[UNIDAD]]="%",0.01,1),2)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D8D6C8-625A-4021-B58C-A54339E2ADE3}" name="Equipos_APU_BASE813" displayName="Equipos_APU_BASE813" ref="A6:G7" totalsRowShown="0" headerRowDxfId="489" dataDxfId="488" tableBorderDxfId="487" headerRowCellStyle="Normal 2 3" dataCellStyle="Normal 2 3">
  <autoFilter ref="A6:G7" xr:uid="{D70F8B6B-DEF0-4144-B5BE-6D9B22DB7720}"/>
  <tableColumns count="7">
    <tableColumn id="1" xr3:uid="{EE09B26D-77F2-47DA-8E59-9CCC6B7A4C39}" name="CÓDIGO" dataDxfId="486" dataCellStyle="Normal 2 3"/>
    <tableColumn id="2" xr3:uid="{5480049F-F779-4684-834C-713B89074972}" name="DESCRIPCIÓN" dataDxfId="485" dataCellStyle="Normal 2 3"/>
    <tableColumn id="7" xr3:uid="{08F14E00-99C6-4085-B2FA-F119E82B248E}" name="TIPO" dataDxfId="484" dataCellStyle="Normal 2 3"/>
    <tableColumn id="3" xr3:uid="{C3DA247A-1A19-45A2-A5BC-4CC62EC1D017}" name="UNIDAD" dataDxfId="483" dataCellStyle="Normal 2 3"/>
    <tableColumn id="4" xr3:uid="{0A7B9F46-8CFB-4804-A59F-AD05F06A8914}" name="TARIFA" dataDxfId="482" dataCellStyle="Normal 2 3"/>
    <tableColumn id="5" xr3:uid="{0EF933F7-D7F3-4261-AC4E-31AA340BA08D}" name="RENDIMIENTO" dataDxfId="481" dataCellStyle="Normal 2 3"/>
    <tableColumn id="6" xr3:uid="{FE7C4FD2-0342-4502-A141-90111C9C3981}" name="VR. UNITARIO" dataDxfId="480" dataCellStyle="Normal 2 3">
      <calculatedColumnFormula>ROUND(Equipos_APU_BASE813[[#This Row],[TARIFA]]*Equipos_APU_BASE813[[#This Row],[RENDIMIENTO]]*IF(Equipos_APU_BASE813[[#This Row],[UNIDAD]]="%",0.01,1),2)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031974-597E-4A14-9C63-A16B4C1F8F94}" name="ManodeObra_APU_BASE914" displayName="ManodeObra_APU_BASE914" ref="A36:G39" totalsRowShown="0" headerRowDxfId="479" dataDxfId="477" headerRowBorderDxfId="478" tableBorderDxfId="476" totalsRowBorderDxfId="475" headerRowCellStyle="Normal 2 3" dataCellStyle="Normal 2 3">
  <autoFilter ref="A36:G39" xr:uid="{3DB1B466-5728-314A-80C7-356C721FCDF0}"/>
  <tableColumns count="7">
    <tableColumn id="1" xr3:uid="{2E2D0C42-5460-48A8-95DE-050F4527E9CF}" name="CÓDIGO" dataDxfId="474" dataCellStyle="Normal 2 3"/>
    <tableColumn id="2" xr3:uid="{3614D6C3-06BF-408E-A253-82E5278C5771}" name="DESCRIPCIÓN" dataDxfId="473" dataCellStyle="Normal 2 3"/>
    <tableColumn id="3" xr3:uid="{29BC6F0D-8566-40F7-B08E-A9C55B714FB8}" name="SALARIO" dataDxfId="472"/>
    <tableColumn id="8" xr3:uid="{76524505-E0EC-4E36-B57E-C73533E49B65}" name="PRESTACIONES (%)" dataDxfId="471" dataCellStyle="Normal 2 3"/>
    <tableColumn id="4" xr3:uid="{7B2C2D12-49CF-4D14-A2D2-A58DCEA7F1B6}" name="SALARIO TOTAL" dataDxfId="470" dataCellStyle="Normal 2 3"/>
    <tableColumn id="5" xr3:uid="{BFADDEE5-F942-4B75-BF1A-4FA0A230E51C}" name="RENDIMIENTO" dataDxfId="469" dataCellStyle="Normal 2 3"/>
    <tableColumn id="6" xr3:uid="{9C9A8750-343E-4C84-8305-1F16A04EF080}" name="VR. UNITARIO" dataDxfId="468" dataCellStyle="Normal 2 3">
      <calculatedColumnFormula>ROUND(ManodeObra_APU_BASE914[[#This Row],[SALARIO TOTAL]]*ManodeObra_APU_BASE914[[#This Row],[RENDIMIENTO]],2)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7F4ECB-8122-4B58-9F0C-05E85E20B674}" name="Transporte_APU_BASE1015" displayName="Transporte_APU_BASE1015" ref="A31:G33" totalsRowShown="0" headerRowDxfId="467" dataDxfId="465" headerRowBorderDxfId="466" tableBorderDxfId="464" totalsRowBorderDxfId="463" headerRowCellStyle="Normal 2 3" dataCellStyle="Normal 2 3">
  <autoFilter ref="A31:G33" xr:uid="{24D70279-F79C-8F4D-94FA-987CCEF50247}"/>
  <tableColumns count="7">
    <tableColumn id="1" xr3:uid="{F040FD68-BACE-4493-8405-60ECBAE87D22}" name="CÓDIGO" dataDxfId="462" dataCellStyle="Normal 2 3"/>
    <tableColumn id="2" xr3:uid="{A79EFBB1-F6A2-4511-B739-6E902A6E145A}" name="DESCRIPCIÓN" dataDxfId="461" dataCellStyle="Normal 2 3"/>
    <tableColumn id="3" xr3:uid="{0D3D0F91-CCE5-4BC0-BC3C-AAED6553F889}" name="UNIDAD" dataDxfId="460" dataCellStyle="Normal 2 3"/>
    <tableColumn id="5" xr3:uid="{6135EEBE-F1A9-44CE-8AA2-F8477DB259D9}" name="CANTIDAD" dataDxfId="459" dataCellStyle="Normal 2 3"/>
    <tableColumn id="8" xr3:uid="{EFF346A2-C1EA-4405-947B-02EFE8DF1EA0}" name="DISTANCIA" dataDxfId="458" dataCellStyle="Normal 2 3"/>
    <tableColumn id="4" xr3:uid="{A1E2D28F-8015-4783-BA0F-6507E8F8892F}" name="TARIFA" dataDxfId="457" dataCellStyle="Normal 2 3"/>
    <tableColumn id="6" xr3:uid="{D9FF2D93-BFC4-4D67-9FA8-9ADAC5BA7FB0}" name="VR. UNITARIO" dataDxfId="456" dataCellStyle="Normal 2 3">
      <calculatedColumnFormula>Transporte_APU_BASE1015[[#This Row],[TARIFA]]*Transporte_APU_BASE1015[[#This Row],[CANTIDAD]]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5.xml"/><Relationship Id="rId3" Type="http://schemas.openxmlformats.org/officeDocument/2006/relationships/vmlDrawing" Target="../drawings/vmlDrawing9.vml"/><Relationship Id="rId7" Type="http://schemas.openxmlformats.org/officeDocument/2006/relationships/table" Target="../tables/table4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0.xml"/><Relationship Id="rId3" Type="http://schemas.openxmlformats.org/officeDocument/2006/relationships/vmlDrawing" Target="../drawings/vmlDrawing10.vml"/><Relationship Id="rId7" Type="http://schemas.openxmlformats.org/officeDocument/2006/relationships/table" Target="../tables/table4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48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5.xml"/><Relationship Id="rId3" Type="http://schemas.openxmlformats.org/officeDocument/2006/relationships/vmlDrawing" Target="../drawings/vmlDrawing11.vml"/><Relationship Id="rId7" Type="http://schemas.openxmlformats.org/officeDocument/2006/relationships/table" Target="../tables/table5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vmlDrawing" Target="../drawings/vmlDrawing7.vml"/><Relationship Id="rId7" Type="http://schemas.openxmlformats.org/officeDocument/2006/relationships/table" Target="../tables/table3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3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vmlDrawing" Target="../drawings/vmlDrawing8.vml"/><Relationship Id="rId7" Type="http://schemas.openxmlformats.org/officeDocument/2006/relationships/table" Target="../tables/table3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38.xml"/><Relationship Id="rId5" Type="http://schemas.openxmlformats.org/officeDocument/2006/relationships/table" Target="../tables/table37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AAAA-2194-4D25-90EF-AA4A927189E4}">
  <sheetPr>
    <tabColor theme="4" tint="-0.249977111117893"/>
    <pageSetUpPr fitToPage="1"/>
  </sheetPr>
  <dimension ref="B1:M82"/>
  <sheetViews>
    <sheetView showGridLines="0" view="pageBreakPreview" zoomScale="60" zoomScaleNormal="6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10" sqref="C10"/>
    </sheetView>
  </sheetViews>
  <sheetFormatPr baseColWidth="10" defaultColWidth="14.42578125" defaultRowHeight="15"/>
  <cols>
    <col min="1" max="1" width="3.42578125" style="44" customWidth="1"/>
    <col min="2" max="2" width="7.7109375" style="44" customWidth="1"/>
    <col min="3" max="3" width="144" style="44" customWidth="1"/>
    <col min="4" max="4" width="7.140625" style="44" customWidth="1"/>
    <col min="5" max="5" width="10.28515625" style="44" customWidth="1"/>
    <col min="6" max="6" width="17" style="44" customWidth="1"/>
    <col min="7" max="7" width="16.85546875" style="44" bestFit="1" customWidth="1"/>
    <col min="8" max="8" width="15.85546875" style="44" bestFit="1" customWidth="1"/>
    <col min="9" max="9" width="18.5703125" style="44" customWidth="1"/>
    <col min="10" max="10" width="18" style="44" customWidth="1"/>
    <col min="11" max="11" width="28.7109375" style="44" customWidth="1"/>
    <col min="12" max="12" width="22.5703125" style="44" customWidth="1"/>
    <col min="13" max="16384" width="14.42578125" style="44"/>
  </cols>
  <sheetData>
    <row r="1" spans="2:13" ht="21">
      <c r="B1" s="242" t="s">
        <v>333</v>
      </c>
      <c r="C1" s="243"/>
      <c r="D1" s="243"/>
      <c r="E1" s="243"/>
      <c r="F1" s="243"/>
      <c r="G1" s="243"/>
      <c r="H1" s="243"/>
      <c r="I1" s="243"/>
      <c r="J1" s="243"/>
      <c r="K1" s="244"/>
    </row>
    <row r="2" spans="2:13">
      <c r="B2" s="224" t="s">
        <v>212</v>
      </c>
      <c r="C2" s="225"/>
      <c r="D2" s="225"/>
      <c r="E2" s="225"/>
      <c r="F2" s="225"/>
      <c r="G2" s="225"/>
      <c r="H2" s="225"/>
      <c r="I2" s="225"/>
      <c r="J2" s="225"/>
      <c r="K2" s="226"/>
    </row>
    <row r="3" spans="2:13" ht="21.75" thickBot="1">
      <c r="B3" s="227" t="s">
        <v>192</v>
      </c>
      <c r="C3" s="228"/>
      <c r="D3" s="228"/>
      <c r="E3" s="228"/>
      <c r="F3" s="228"/>
      <c r="G3" s="228"/>
      <c r="H3" s="228"/>
      <c r="I3" s="228"/>
      <c r="J3" s="228"/>
      <c r="K3" s="229"/>
      <c r="L3" s="45"/>
      <c r="M3" s="45"/>
    </row>
    <row r="4" spans="2:13" ht="9" customHeight="1" thickBot="1">
      <c r="B4" s="207"/>
      <c r="C4" s="208"/>
      <c r="D4" s="208"/>
      <c r="E4" s="209"/>
      <c r="F4" s="208"/>
      <c r="G4" s="208"/>
      <c r="H4" s="208"/>
      <c r="I4" s="208"/>
      <c r="J4" s="208"/>
      <c r="K4" s="210"/>
      <c r="L4" s="45"/>
      <c r="M4" s="45"/>
    </row>
    <row r="5" spans="2:13" s="51" customFormat="1" ht="35.25" customHeight="1">
      <c r="B5" s="211" t="s">
        <v>4</v>
      </c>
      <c r="C5" s="48" t="s">
        <v>8</v>
      </c>
      <c r="D5" s="48" t="s">
        <v>193</v>
      </c>
      <c r="E5" s="48" t="s">
        <v>194</v>
      </c>
      <c r="F5" s="48" t="s">
        <v>214</v>
      </c>
      <c r="G5" s="48" t="s">
        <v>216</v>
      </c>
      <c r="H5" s="48" t="s">
        <v>215</v>
      </c>
      <c r="I5" s="48" t="s">
        <v>218</v>
      </c>
      <c r="J5" s="49" t="s">
        <v>195</v>
      </c>
      <c r="K5" s="212" t="s">
        <v>196</v>
      </c>
      <c r="L5" s="50"/>
      <c r="M5" s="50"/>
    </row>
    <row r="6" spans="2:13" ht="21.75" customHeight="1">
      <c r="B6" s="213">
        <v>1</v>
      </c>
      <c r="C6" s="230" t="s">
        <v>197</v>
      </c>
      <c r="D6" s="231"/>
      <c r="E6" s="231"/>
      <c r="F6" s="231"/>
      <c r="G6" s="231"/>
      <c r="H6" s="231"/>
      <c r="I6" s="231"/>
      <c r="J6" s="231"/>
      <c r="K6" s="232"/>
      <c r="L6" s="45"/>
      <c r="M6" s="45"/>
    </row>
    <row r="7" spans="2:13" s="62" customFormat="1" ht="21.75" customHeight="1">
      <c r="B7" s="214" t="s">
        <v>9</v>
      </c>
      <c r="C7" s="63" t="s">
        <v>227</v>
      </c>
      <c r="D7" s="64" t="s">
        <v>198</v>
      </c>
      <c r="E7" s="65">
        <v>1003</v>
      </c>
      <c r="F7" s="66">
        <f>' NE01'!G9</f>
        <v>0</v>
      </c>
      <c r="G7" s="66">
        <f>' NE01'!G13</f>
        <v>0</v>
      </c>
      <c r="H7" s="66">
        <f>' NE01'!G18</f>
        <v>0</v>
      </c>
      <c r="I7" s="66">
        <f>' NE01'!G23</f>
        <v>0</v>
      </c>
      <c r="J7" s="66">
        <f>SUM(F7:I7)</f>
        <v>0</v>
      </c>
      <c r="K7" s="215">
        <f>J7*E7</f>
        <v>0</v>
      </c>
      <c r="L7" s="67"/>
      <c r="M7" s="67"/>
    </row>
    <row r="8" spans="2:13" s="62" customFormat="1" ht="21.75" customHeight="1">
      <c r="B8" s="216">
        <v>2</v>
      </c>
      <c r="C8" s="233" t="s">
        <v>199</v>
      </c>
      <c r="D8" s="234"/>
      <c r="E8" s="234"/>
      <c r="F8" s="234"/>
      <c r="G8" s="234"/>
      <c r="H8" s="234"/>
      <c r="I8" s="234"/>
      <c r="J8" s="234"/>
      <c r="K8" s="235"/>
      <c r="L8" s="67"/>
      <c r="M8" s="67"/>
    </row>
    <row r="9" spans="2:13" s="62" customFormat="1" ht="45" customHeight="1">
      <c r="B9" s="214" t="s">
        <v>11</v>
      </c>
      <c r="C9" s="68" t="s">
        <v>337</v>
      </c>
      <c r="D9" s="64" t="s">
        <v>198</v>
      </c>
      <c r="E9" s="65">
        <v>1003</v>
      </c>
      <c r="F9" s="66">
        <f>' NE02 '!G8</f>
        <v>0</v>
      </c>
      <c r="G9" s="66">
        <f>' NE02 '!G29</f>
        <v>0</v>
      </c>
      <c r="H9" s="66">
        <f>' NE02 '!G34</f>
        <v>0</v>
      </c>
      <c r="I9" s="66">
        <f>' NE02 '!G40</f>
        <v>0</v>
      </c>
      <c r="J9" s="66">
        <f t="shared" ref="J9:J15" si="0">SUM(F9:I9)</f>
        <v>0</v>
      </c>
      <c r="K9" s="215">
        <f t="shared" ref="K9:K15" si="1">J9*E9</f>
        <v>0</v>
      </c>
      <c r="L9" s="67"/>
      <c r="M9" s="67"/>
    </row>
    <row r="10" spans="2:13" s="62" customFormat="1" ht="57.75" customHeight="1">
      <c r="B10" s="214" t="s">
        <v>13</v>
      </c>
      <c r="C10" s="69" t="s">
        <v>338</v>
      </c>
      <c r="D10" s="64" t="s">
        <v>198</v>
      </c>
      <c r="E10" s="65">
        <v>1003</v>
      </c>
      <c r="F10" s="66">
        <f>' NE03'!G8</f>
        <v>0</v>
      </c>
      <c r="G10" s="66">
        <f>' NE03'!G23</f>
        <v>0</v>
      </c>
      <c r="H10" s="66">
        <f>' NE03'!G28</f>
        <v>0</v>
      </c>
      <c r="I10" s="66">
        <f>' NE03'!G34</f>
        <v>0</v>
      </c>
      <c r="J10" s="66">
        <f t="shared" si="0"/>
        <v>0</v>
      </c>
      <c r="K10" s="215">
        <f t="shared" si="1"/>
        <v>0</v>
      </c>
      <c r="L10" s="67"/>
      <c r="M10" s="67"/>
    </row>
    <row r="11" spans="2:13" s="62" customFormat="1" ht="45" customHeight="1">
      <c r="B11" s="214" t="s">
        <v>14</v>
      </c>
      <c r="C11" s="69" t="s">
        <v>15</v>
      </c>
      <c r="D11" s="64" t="s">
        <v>198</v>
      </c>
      <c r="E11" s="65">
        <v>1003</v>
      </c>
      <c r="F11" s="66">
        <f>' NE04'!G8</f>
        <v>0</v>
      </c>
      <c r="G11" s="66">
        <f>' NE04'!G14</f>
        <v>0</v>
      </c>
      <c r="H11" s="66">
        <f>' NE04'!G19</f>
        <v>0</v>
      </c>
      <c r="I11" s="66">
        <f>' NE04'!G24</f>
        <v>0</v>
      </c>
      <c r="J11" s="66">
        <f t="shared" si="0"/>
        <v>0</v>
      </c>
      <c r="K11" s="215">
        <f t="shared" si="1"/>
        <v>0</v>
      </c>
      <c r="L11" s="67"/>
      <c r="M11" s="67"/>
    </row>
    <row r="12" spans="2:13" s="62" customFormat="1" ht="45" customHeight="1">
      <c r="B12" s="214" t="s">
        <v>16</v>
      </c>
      <c r="C12" s="69" t="s">
        <v>228</v>
      </c>
      <c r="D12" s="64" t="s">
        <v>198</v>
      </c>
      <c r="E12" s="65">
        <v>1003</v>
      </c>
      <c r="F12" s="66">
        <f>' NE05'!G8</f>
        <v>0</v>
      </c>
      <c r="G12" s="66">
        <f>' NE05'!G14</f>
        <v>0</v>
      </c>
      <c r="H12" s="66">
        <f>' NE05'!G19</f>
        <v>0</v>
      </c>
      <c r="I12" s="66">
        <f>' NE05'!G24</f>
        <v>0</v>
      </c>
      <c r="J12" s="66">
        <f t="shared" si="0"/>
        <v>0</v>
      </c>
      <c r="K12" s="215">
        <f t="shared" si="1"/>
        <v>0</v>
      </c>
      <c r="L12" s="67"/>
      <c r="M12" s="67"/>
    </row>
    <row r="13" spans="2:13" s="62" customFormat="1" ht="45" customHeight="1">
      <c r="B13" s="214" t="s">
        <v>17</v>
      </c>
      <c r="C13" s="69" t="s">
        <v>18</v>
      </c>
      <c r="D13" s="64" t="s">
        <v>198</v>
      </c>
      <c r="E13" s="65">
        <v>1003</v>
      </c>
      <c r="F13" s="66">
        <f>' NE06'!G8</f>
        <v>0</v>
      </c>
      <c r="G13" s="66">
        <f>' NE06'!G14</f>
        <v>0</v>
      </c>
      <c r="H13" s="66">
        <f>' NE06'!G19</f>
        <v>0</v>
      </c>
      <c r="I13" s="66">
        <f>' NE06'!G24</f>
        <v>0</v>
      </c>
      <c r="J13" s="66">
        <f t="shared" si="0"/>
        <v>0</v>
      </c>
      <c r="K13" s="215">
        <f t="shared" si="1"/>
        <v>0</v>
      </c>
      <c r="L13" s="67"/>
      <c r="M13" s="67"/>
    </row>
    <row r="14" spans="2:13" s="62" customFormat="1" ht="54" customHeight="1">
      <c r="B14" s="214" t="s">
        <v>19</v>
      </c>
      <c r="C14" s="69" t="s">
        <v>335</v>
      </c>
      <c r="D14" s="64" t="s">
        <v>198</v>
      </c>
      <c r="E14" s="65">
        <v>1003</v>
      </c>
      <c r="F14" s="66">
        <f>' NE07'!G8</f>
        <v>0</v>
      </c>
      <c r="G14" s="66">
        <f>' NE07'!G28</f>
        <v>0</v>
      </c>
      <c r="H14" s="66">
        <f>' NE07'!G33</f>
        <v>0</v>
      </c>
      <c r="I14" s="66">
        <f>' NE07'!G38</f>
        <v>0</v>
      </c>
      <c r="J14" s="66">
        <f t="shared" si="0"/>
        <v>0</v>
      </c>
      <c r="K14" s="215">
        <f t="shared" si="1"/>
        <v>0</v>
      </c>
      <c r="L14" s="67"/>
      <c r="M14" s="67"/>
    </row>
    <row r="15" spans="2:13" s="71" customFormat="1" ht="45" customHeight="1">
      <c r="B15" s="214" t="s">
        <v>20</v>
      </c>
      <c r="C15" s="69" t="s">
        <v>21</v>
      </c>
      <c r="D15" s="64" t="s">
        <v>198</v>
      </c>
      <c r="E15" s="65">
        <v>1003</v>
      </c>
      <c r="F15" s="66">
        <f>' NE08'!G8</f>
        <v>0</v>
      </c>
      <c r="G15" s="66">
        <f>' NE08'!G17</f>
        <v>0</v>
      </c>
      <c r="H15" s="66">
        <f>' NE08'!G22</f>
        <v>0</v>
      </c>
      <c r="I15" s="66">
        <f>' NE08'!G27</f>
        <v>0</v>
      </c>
      <c r="J15" s="66">
        <f t="shared" si="0"/>
        <v>0</v>
      </c>
      <c r="K15" s="215">
        <f t="shared" si="1"/>
        <v>0</v>
      </c>
      <c r="L15" s="70"/>
      <c r="M15" s="70"/>
    </row>
    <row r="16" spans="2:13" s="62" customFormat="1" ht="21" customHeight="1">
      <c r="B16" s="216">
        <v>3</v>
      </c>
      <c r="C16" s="233" t="s">
        <v>201</v>
      </c>
      <c r="D16" s="234"/>
      <c r="E16" s="234"/>
      <c r="F16" s="234"/>
      <c r="G16" s="234"/>
      <c r="H16" s="234"/>
      <c r="I16" s="234"/>
      <c r="J16" s="234"/>
      <c r="K16" s="235"/>
      <c r="L16" s="67"/>
      <c r="M16" s="67"/>
    </row>
    <row r="17" spans="2:13" s="62" customFormat="1" ht="37.5" customHeight="1">
      <c r="B17" s="214" t="s">
        <v>22</v>
      </c>
      <c r="C17" s="69" t="s">
        <v>23</v>
      </c>
      <c r="D17" s="64" t="s">
        <v>198</v>
      </c>
      <c r="E17" s="65">
        <v>1003</v>
      </c>
      <c r="F17" s="66">
        <f>' NE09'!G8</f>
        <v>0</v>
      </c>
      <c r="G17" s="66">
        <f>' NE09'!G20</f>
        <v>0</v>
      </c>
      <c r="H17" s="66">
        <f>' NE09'!G25</f>
        <v>0</v>
      </c>
      <c r="I17" s="66">
        <f>' NE09'!G30</f>
        <v>0</v>
      </c>
      <c r="J17" s="66">
        <f>SUM(F17:I17)</f>
        <v>0</v>
      </c>
      <c r="K17" s="215">
        <f>J17*E17</f>
        <v>0</v>
      </c>
      <c r="L17" s="67"/>
      <c r="M17" s="67"/>
    </row>
    <row r="18" spans="2:13" s="62" customFormat="1" ht="21" customHeight="1">
      <c r="B18" s="216">
        <v>4</v>
      </c>
      <c r="C18" s="233" t="s">
        <v>202</v>
      </c>
      <c r="D18" s="234"/>
      <c r="E18" s="234"/>
      <c r="F18" s="234"/>
      <c r="G18" s="234"/>
      <c r="H18" s="234"/>
      <c r="I18" s="234"/>
      <c r="J18" s="234"/>
      <c r="K18" s="235"/>
      <c r="L18" s="67"/>
      <c r="M18" s="67"/>
    </row>
    <row r="19" spans="2:13" s="62" customFormat="1" ht="21" customHeight="1">
      <c r="B19" s="214" t="s">
        <v>24</v>
      </c>
      <c r="C19" s="72" t="s">
        <v>213</v>
      </c>
      <c r="D19" s="64" t="s">
        <v>198</v>
      </c>
      <c r="E19" s="65">
        <v>1003</v>
      </c>
      <c r="F19" s="66">
        <f>' NE10'!G8</f>
        <v>0</v>
      </c>
      <c r="G19" s="66">
        <f>' NE10'!G27</f>
        <v>0</v>
      </c>
      <c r="H19" s="66">
        <f>' NE10'!G32</f>
        <v>0</v>
      </c>
      <c r="I19" s="66">
        <f>' NE10'!G37</f>
        <v>0</v>
      </c>
      <c r="J19" s="66">
        <f>SUM(F19:I19)</f>
        <v>0</v>
      </c>
      <c r="K19" s="215">
        <f>J19*E19</f>
        <v>0</v>
      </c>
      <c r="L19" s="67"/>
      <c r="M19" s="67"/>
    </row>
    <row r="20" spans="2:13" s="62" customFormat="1" ht="21" customHeight="1">
      <c r="B20" s="216">
        <v>5</v>
      </c>
      <c r="C20" s="233" t="s">
        <v>200</v>
      </c>
      <c r="D20" s="234"/>
      <c r="E20" s="234"/>
      <c r="F20" s="234"/>
      <c r="G20" s="234"/>
      <c r="H20" s="234"/>
      <c r="I20" s="234"/>
      <c r="J20" s="234"/>
      <c r="K20" s="235"/>
      <c r="L20" s="67"/>
      <c r="M20" s="67"/>
    </row>
    <row r="21" spans="2:13" s="62" customFormat="1" ht="37.5" customHeight="1">
      <c r="B21" s="214" t="s">
        <v>25</v>
      </c>
      <c r="C21" s="69" t="s">
        <v>26</v>
      </c>
      <c r="D21" s="64" t="s">
        <v>198</v>
      </c>
      <c r="E21" s="65">
        <v>1003</v>
      </c>
      <c r="F21" s="66">
        <f>' NE11'!G8</f>
        <v>0</v>
      </c>
      <c r="G21" s="66">
        <f>' NE11'!G14</f>
        <v>0</v>
      </c>
      <c r="H21" s="66">
        <f>' NE11'!G19</f>
        <v>0</v>
      </c>
      <c r="I21" s="66">
        <f>' NE11'!G25</f>
        <v>0</v>
      </c>
      <c r="J21" s="66">
        <f>SUM(F21:I21)</f>
        <v>0</v>
      </c>
      <c r="K21" s="215">
        <f>J21*E21</f>
        <v>0</v>
      </c>
      <c r="L21" s="67"/>
      <c r="M21" s="67"/>
    </row>
    <row r="22" spans="2:13" ht="22.5" customHeight="1" thickBot="1">
      <c r="B22" s="250" t="s">
        <v>203</v>
      </c>
      <c r="C22" s="251"/>
      <c r="D22" s="251"/>
      <c r="E22" s="251"/>
      <c r="F22" s="251"/>
      <c r="G22" s="251"/>
      <c r="H22" s="251"/>
      <c r="I22" s="252"/>
      <c r="J22" s="200"/>
      <c r="K22" s="217">
        <f>K7+K9+K10+K11+K12+K13+K14+K15+K17+K19+K21</f>
        <v>0</v>
      </c>
      <c r="L22" s="45"/>
      <c r="M22" s="45"/>
    </row>
    <row r="23" spans="2:13" ht="18">
      <c r="B23" s="253" t="s">
        <v>204</v>
      </c>
      <c r="C23" s="254"/>
      <c r="D23" s="254"/>
      <c r="E23" s="254"/>
      <c r="F23" s="254"/>
      <c r="G23" s="254"/>
      <c r="H23" s="254"/>
      <c r="I23" s="254"/>
      <c r="J23" s="201">
        <v>0</v>
      </c>
      <c r="K23" s="194">
        <f>K22*J23</f>
        <v>0</v>
      </c>
      <c r="L23" s="45"/>
      <c r="M23" s="45"/>
    </row>
    <row r="24" spans="2:13" ht="18">
      <c r="B24" s="253" t="s">
        <v>205</v>
      </c>
      <c r="C24" s="254"/>
      <c r="D24" s="254"/>
      <c r="E24" s="254"/>
      <c r="F24" s="254"/>
      <c r="G24" s="254"/>
      <c r="H24" s="254"/>
      <c r="I24" s="254"/>
      <c r="J24" s="201">
        <v>0</v>
      </c>
      <c r="K24" s="194">
        <f>K22*J24</f>
        <v>0</v>
      </c>
      <c r="L24" s="45"/>
      <c r="M24" s="45"/>
    </row>
    <row r="25" spans="2:13" ht="18">
      <c r="B25" s="253" t="s">
        <v>206</v>
      </c>
      <c r="C25" s="254"/>
      <c r="D25" s="254"/>
      <c r="E25" s="254"/>
      <c r="F25" s="254"/>
      <c r="G25" s="254"/>
      <c r="H25" s="254"/>
      <c r="I25" s="254"/>
      <c r="J25" s="201">
        <v>0</v>
      </c>
      <c r="K25" s="194">
        <f>K22*J25</f>
        <v>0</v>
      </c>
      <c r="L25" s="45"/>
      <c r="M25" s="45"/>
    </row>
    <row r="26" spans="2:13" ht="18">
      <c r="B26" s="255" t="s">
        <v>207</v>
      </c>
      <c r="C26" s="254"/>
      <c r="D26" s="254"/>
      <c r="E26" s="254"/>
      <c r="F26" s="254"/>
      <c r="G26" s="254"/>
      <c r="H26" s="254"/>
      <c r="I26" s="254"/>
      <c r="J26" s="202">
        <v>0.19</v>
      </c>
      <c r="K26" s="194">
        <f>K25*J26</f>
        <v>0</v>
      </c>
      <c r="L26" s="45"/>
      <c r="M26" s="45"/>
    </row>
    <row r="27" spans="2:13" ht="18">
      <c r="B27" s="245"/>
      <c r="C27" s="246"/>
      <c r="D27" s="246"/>
      <c r="E27" s="246"/>
      <c r="F27" s="246"/>
      <c r="G27" s="246"/>
      <c r="H27" s="246"/>
      <c r="I27" s="247"/>
      <c r="J27" s="203"/>
      <c r="K27" s="194"/>
      <c r="L27" s="45"/>
      <c r="M27" s="45"/>
    </row>
    <row r="28" spans="2:13" ht="18" customHeight="1">
      <c r="B28" s="256" t="s">
        <v>226</v>
      </c>
      <c r="C28" s="257"/>
      <c r="D28" s="257"/>
      <c r="E28" s="257"/>
      <c r="F28" s="257"/>
      <c r="G28" s="257"/>
      <c r="H28" s="257"/>
      <c r="I28" s="258"/>
      <c r="J28" s="58"/>
      <c r="K28" s="195">
        <f>SUM(K23:K27)</f>
        <v>0</v>
      </c>
      <c r="L28" s="45"/>
      <c r="M28" s="45"/>
    </row>
    <row r="29" spans="2:13" ht="18" customHeight="1">
      <c r="B29" s="221" t="s">
        <v>208</v>
      </c>
      <c r="C29" s="222"/>
      <c r="D29" s="222"/>
      <c r="E29" s="222"/>
      <c r="F29" s="222"/>
      <c r="G29" s="222"/>
      <c r="H29" s="222"/>
      <c r="I29" s="223"/>
      <c r="J29" s="59"/>
      <c r="K29" s="196">
        <f>K22+K28</f>
        <v>0</v>
      </c>
      <c r="L29" s="45"/>
      <c r="M29" s="45"/>
    </row>
    <row r="30" spans="2:13" ht="15.75">
      <c r="B30" s="248" t="s">
        <v>209</v>
      </c>
      <c r="C30" s="249"/>
      <c r="D30" s="249"/>
      <c r="E30" s="249"/>
      <c r="F30" s="249"/>
      <c r="G30" s="249"/>
      <c r="H30" s="249"/>
      <c r="I30" s="249"/>
      <c r="J30" s="60"/>
      <c r="K30" s="197">
        <f>PGS!G58</f>
        <v>0</v>
      </c>
      <c r="L30" s="45"/>
      <c r="M30" s="45"/>
    </row>
    <row r="31" spans="2:13" ht="15.75">
      <c r="B31" s="248" t="s">
        <v>332</v>
      </c>
      <c r="C31" s="249"/>
      <c r="D31" s="249"/>
      <c r="E31" s="249"/>
      <c r="F31" s="249"/>
      <c r="G31" s="249"/>
      <c r="H31" s="249"/>
      <c r="I31" s="249"/>
      <c r="J31" s="61"/>
      <c r="K31" s="197">
        <f>PMA!F45</f>
        <v>0</v>
      </c>
      <c r="L31" s="45"/>
      <c r="M31" s="45"/>
    </row>
    <row r="32" spans="2:13" s="193" customFormat="1" ht="24" customHeight="1">
      <c r="B32" s="236" t="s">
        <v>331</v>
      </c>
      <c r="C32" s="237"/>
      <c r="D32" s="237"/>
      <c r="E32" s="237"/>
      <c r="F32" s="237"/>
      <c r="G32" s="237"/>
      <c r="H32" s="237"/>
      <c r="I32" s="238"/>
      <c r="J32" s="198"/>
      <c r="K32" s="199">
        <f>K29+K30+K31</f>
        <v>0</v>
      </c>
      <c r="L32" s="57"/>
      <c r="M32" s="45"/>
    </row>
    <row r="33" spans="2:13" ht="23.25" customHeight="1" thickBot="1">
      <c r="B33" s="239" t="s">
        <v>210</v>
      </c>
      <c r="C33" s="240"/>
      <c r="D33" s="240"/>
      <c r="E33" s="240"/>
      <c r="F33" s="240"/>
      <c r="G33" s="240"/>
      <c r="H33" s="240"/>
      <c r="I33" s="241"/>
      <c r="J33" s="218"/>
      <c r="K33" s="219" t="e">
        <f>#REF!/E7</f>
        <v>#REF!</v>
      </c>
      <c r="L33" s="45"/>
      <c r="M33" s="45"/>
    </row>
    <row r="34" spans="2:13" ht="15.75">
      <c r="B34" s="52"/>
      <c r="C34" s="52"/>
      <c r="D34" s="46" t="s">
        <v>211</v>
      </c>
      <c r="E34" s="47"/>
      <c r="F34" s="46"/>
      <c r="G34" s="46"/>
      <c r="H34" s="46"/>
      <c r="I34" s="46"/>
      <c r="J34" s="46"/>
      <c r="K34" s="46"/>
    </row>
    <row r="35" spans="2:13" ht="15.75">
      <c r="B35" s="45"/>
      <c r="C35" s="45"/>
      <c r="D35" s="45"/>
      <c r="E35" s="45"/>
      <c r="F35" s="45"/>
      <c r="G35" s="45"/>
      <c r="H35" s="45"/>
      <c r="I35" s="45"/>
      <c r="J35" s="45"/>
      <c r="K35" s="53"/>
    </row>
    <row r="36" spans="2:13" ht="15.75">
      <c r="B36" s="45"/>
      <c r="C36" s="45"/>
      <c r="D36" s="54"/>
      <c r="E36" s="45"/>
      <c r="F36" s="45"/>
      <c r="G36" s="45"/>
      <c r="H36" s="45"/>
      <c r="I36" s="45"/>
      <c r="J36" s="45"/>
      <c r="K36" s="53"/>
    </row>
    <row r="37" spans="2:13" ht="15.75"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2:13" ht="21.75" customHeight="1">
      <c r="B38" s="45"/>
      <c r="C38" s="77" t="s">
        <v>233</v>
      </c>
      <c r="D38" s="55"/>
      <c r="E38" s="45"/>
      <c r="F38" s="45"/>
      <c r="G38" s="45"/>
      <c r="H38" s="45"/>
      <c r="I38" s="45"/>
      <c r="J38" s="45"/>
      <c r="K38" s="45"/>
    </row>
    <row r="39" spans="2:13" ht="21.75" customHeight="1">
      <c r="B39" s="45"/>
      <c r="C39" s="220" t="s">
        <v>230</v>
      </c>
      <c r="D39" s="54"/>
      <c r="E39" s="45"/>
      <c r="F39" s="45"/>
      <c r="G39" s="45"/>
      <c r="H39" s="45"/>
      <c r="I39" s="45"/>
      <c r="J39" s="45"/>
      <c r="K39" s="45"/>
    </row>
    <row r="40" spans="2:13" ht="21.75" customHeight="1">
      <c r="B40" s="45"/>
      <c r="C40" s="220" t="s">
        <v>231</v>
      </c>
      <c r="D40" s="45"/>
      <c r="E40" s="45"/>
      <c r="F40" s="45"/>
      <c r="G40" s="45"/>
      <c r="H40" s="45"/>
      <c r="I40" s="45"/>
      <c r="J40" s="45"/>
      <c r="K40" s="45"/>
    </row>
    <row r="41" spans="2:13" ht="21.75" customHeight="1">
      <c r="B41" s="45"/>
      <c r="C41" s="220" t="s">
        <v>232</v>
      </c>
      <c r="D41" s="45"/>
      <c r="E41" s="45"/>
      <c r="F41" s="45"/>
      <c r="G41" s="45"/>
      <c r="H41" s="45"/>
      <c r="I41" s="45"/>
      <c r="J41" s="45"/>
      <c r="K41" s="45"/>
    </row>
    <row r="42" spans="2:13" ht="15.75"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2:13" ht="15.75"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2:13" ht="15.75"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2:13" ht="15.75"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2:13" ht="15.75"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2:13" ht="15.75"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2:13" ht="15.75"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2:11" ht="15.75"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2:11" ht="15.75"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2:11" ht="15.75"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2:11" ht="15.75"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2:11" ht="15.75"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2:11" ht="15.75"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2:11" ht="15.75"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5.75"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2:11" ht="15.75"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2:11" ht="15.75"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2:11" ht="15.75"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2:11" ht="15.75"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2:11" ht="15.75"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2:11" ht="15.75"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2:11" ht="15.75"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2:11" ht="15.75"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2:11" ht="15.75"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2:11" ht="15.75"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2:11" ht="15.75"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2:11" ht="15.75"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2:11" ht="15.75"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2:11" ht="15.75"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2:11" ht="15.75"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2:11" ht="15.75"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2:11" ht="15.75"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2:11" ht="15.75"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2:11" ht="15.75"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2:11" ht="15.75"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2:11" ht="15.75"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2:11" ht="15.75"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2:11" ht="15.75"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2:11" ht="15.75"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2:11" ht="15.75"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2:11" ht="15.75">
      <c r="B82" s="45"/>
      <c r="C82" s="45"/>
      <c r="D82" s="45"/>
      <c r="E82" s="45"/>
      <c r="F82" s="45"/>
      <c r="G82" s="45"/>
      <c r="H82" s="45"/>
      <c r="I82" s="45"/>
      <c r="J82" s="45"/>
      <c r="K82" s="45"/>
    </row>
  </sheetData>
  <mergeCells count="20">
    <mergeCell ref="B32:I32"/>
    <mergeCell ref="B33:I33"/>
    <mergeCell ref="B1:K1"/>
    <mergeCell ref="C18:K18"/>
    <mergeCell ref="B27:I27"/>
    <mergeCell ref="B30:I30"/>
    <mergeCell ref="B31:I31"/>
    <mergeCell ref="C20:K20"/>
    <mergeCell ref="B22:I22"/>
    <mergeCell ref="B23:I23"/>
    <mergeCell ref="B24:I24"/>
    <mergeCell ref="B25:I25"/>
    <mergeCell ref="B26:I26"/>
    <mergeCell ref="B28:I28"/>
    <mergeCell ref="B29:I29"/>
    <mergeCell ref="B2:K2"/>
    <mergeCell ref="B3:K3"/>
    <mergeCell ref="C6:K6"/>
    <mergeCell ref="C8:K8"/>
    <mergeCell ref="C16:K16"/>
  </mergeCells>
  <printOptions horizontalCentered="1" verticalCentered="1"/>
  <pageMargins left="0.51181102362204722" right="0.51181102362204722" top="0.74803149606299213" bottom="0.55118110236220474" header="0.31496062992125984" footer="0.31496062992125984"/>
  <pageSetup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1469-CE16-4A7D-9CA1-C43172AC7951}">
  <sheetPr codeName="Hoja10">
    <pageSetUpPr fitToPage="1"/>
  </sheetPr>
  <dimension ref="A1:J52"/>
  <sheetViews>
    <sheetView showGridLines="0" view="pageBreakPreview" zoomScale="90" zoomScaleNormal="80" zoomScaleSheetLayoutView="90" zoomScalePageLayoutView="150" workbookViewId="0">
      <selection activeCell="G36" sqref="G36"/>
    </sheetView>
  </sheetViews>
  <sheetFormatPr baseColWidth="10" defaultColWidth="7.42578125" defaultRowHeight="12.75"/>
  <cols>
    <col min="1" max="1" width="15.28515625" style="1" customWidth="1"/>
    <col min="2" max="2" width="54.1406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25.5" customHeight="1">
      <c r="A3" s="3" t="s">
        <v>22</v>
      </c>
      <c r="B3" s="277" t="s">
        <v>23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ROUND(Equipos_APU_BASE813182328333843[[#This Row],[TARIFA]]*Equipos_APU_BASE813182328333843[[#This Row],[RENDIMIENTO]]*IF(Equipos_APU_BASE813182328333843[[#This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ROUND(SUM(Equipos_APU_BASE813182328333843[VR.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73</v>
      </c>
      <c r="B11" s="33" t="s">
        <v>74</v>
      </c>
      <c r="C11" s="9"/>
      <c r="D11" s="10" t="s">
        <v>75</v>
      </c>
      <c r="E11" s="78">
        <v>2</v>
      </c>
      <c r="F11" s="16">
        <v>0</v>
      </c>
      <c r="G11" s="13">
        <f>ROUND(Materiales_APU_BASE712172227323742[[#This Row],[PRECIO UNIT.]]*Materiales_APU_BASE712172227323742[[#This Row],[CANTIDAD]]*IF(Materiales_APU_BASE712172227323742[[#This Row],[UNIDAD]]="%",0.01,1),2)</f>
        <v>0</v>
      </c>
      <c r="H11" s="15"/>
    </row>
    <row r="12" spans="1:8">
      <c r="A12" s="8" t="s">
        <v>76</v>
      </c>
      <c r="B12" s="34" t="s">
        <v>158</v>
      </c>
      <c r="C12" s="9"/>
      <c r="D12" s="10" t="s">
        <v>10</v>
      </c>
      <c r="E12" s="78">
        <v>1</v>
      </c>
      <c r="F12" s="16">
        <v>0</v>
      </c>
      <c r="G12" s="13">
        <f>ROUND(Materiales_APU_BASE712172227323742[[#This Row],[PRECIO UNIT.]]*Materiales_APU_BASE712172227323742[[#This Row],[CANTIDAD]]*IF(Materiales_APU_BASE712172227323742[[#This Row],[UNIDAD]]="%",0.01,1),2)</f>
        <v>0</v>
      </c>
      <c r="H12" s="15"/>
    </row>
    <row r="13" spans="1:8">
      <c r="A13" s="8" t="s">
        <v>78</v>
      </c>
      <c r="B13" s="34" t="s">
        <v>79</v>
      </c>
      <c r="C13" s="9"/>
      <c r="D13" s="10" t="s">
        <v>10</v>
      </c>
      <c r="E13" s="78">
        <v>1</v>
      </c>
      <c r="F13" s="16">
        <v>0</v>
      </c>
      <c r="G13" s="13">
        <f>ROUND(Materiales_APU_BASE712172227323742[[#This Row],[PRECIO UNIT.]]*Materiales_APU_BASE712172227323742[[#This Row],[CANTIDAD]]*IF(Materiales_APU_BASE712172227323742[[#This Row],[UNIDAD]]="%",0.01,1),2)</f>
        <v>0</v>
      </c>
      <c r="H13" s="15"/>
    </row>
    <row r="14" spans="1:8">
      <c r="A14" s="8" t="s">
        <v>80</v>
      </c>
      <c r="B14" s="34" t="s">
        <v>159</v>
      </c>
      <c r="C14" s="9"/>
      <c r="D14" s="10" t="s">
        <v>10</v>
      </c>
      <c r="E14" s="78">
        <v>1</v>
      </c>
      <c r="F14" s="16">
        <v>0</v>
      </c>
      <c r="G14" s="13">
        <f>ROUND(Materiales_APU_BASE712172227323742[[#This Row],[PRECIO UNIT.]]*Materiales_APU_BASE712172227323742[[#This Row],[CANTIDAD]]*IF(Materiales_APU_BASE712172227323742[[#This Row],[UNIDAD]]="%",0.01,1),2)</f>
        <v>0</v>
      </c>
      <c r="H14" s="15"/>
    </row>
    <row r="15" spans="1:8">
      <c r="A15" s="8" t="s">
        <v>153</v>
      </c>
      <c r="B15" s="34" t="s">
        <v>160</v>
      </c>
      <c r="C15" s="9"/>
      <c r="D15" s="10" t="s">
        <v>75</v>
      </c>
      <c r="E15" s="78">
        <v>2</v>
      </c>
      <c r="F15" s="16">
        <v>0</v>
      </c>
      <c r="G15" s="13">
        <f>ROUND(Materiales_APU_BASE712172227323742[[#This Row],[PRECIO UNIT.]]*Materiales_APU_BASE712172227323742[[#This Row],[CANTIDAD]]*IF(Materiales_APU_BASE712172227323742[[#This Row],[UNIDAD]]="%",0.01,1),2)</f>
        <v>0</v>
      </c>
      <c r="H15" s="15"/>
    </row>
    <row r="16" spans="1:8">
      <c r="A16" s="8" t="s">
        <v>161</v>
      </c>
      <c r="B16" s="34" t="s">
        <v>162</v>
      </c>
      <c r="C16" s="9"/>
      <c r="D16" s="10" t="s">
        <v>10</v>
      </c>
      <c r="E16" s="78">
        <v>1</v>
      </c>
      <c r="F16" s="16">
        <v>0</v>
      </c>
      <c r="G16" s="13">
        <f>ROUND(Materiales_APU_BASE712172227323742[[#This Row],[PRECIO UNIT.]]*Materiales_APU_BASE712172227323742[[#This Row],[CANTIDAD]]*IF(Materiales_APU_BASE712172227323742[[#This Row],[UNIDAD]]="%",0.01,1),2)</f>
        <v>0</v>
      </c>
      <c r="H16" s="15"/>
    </row>
    <row r="17" spans="1:8">
      <c r="A17" s="8" t="s">
        <v>86</v>
      </c>
      <c r="B17" s="34" t="s">
        <v>87</v>
      </c>
      <c r="C17" s="9"/>
      <c r="D17" s="10" t="s">
        <v>10</v>
      </c>
      <c r="E17" s="78">
        <v>1</v>
      </c>
      <c r="F17" s="16">
        <v>0</v>
      </c>
      <c r="G17" s="13">
        <f>ROUND(Materiales_APU_BASE712172227323742[[#This Row],[PRECIO UNIT.]]*Materiales_APU_BASE712172227323742[[#This Row],[CANTIDAD]]*IF(Materiales_APU_BASE712172227323742[[#This Row],[UNIDAD]]="%",0.01,1),2)</f>
        <v>0</v>
      </c>
      <c r="H17" s="15"/>
    </row>
    <row r="18" spans="1:8">
      <c r="A18" s="8" t="s">
        <v>88</v>
      </c>
      <c r="B18" s="34" t="s">
        <v>89</v>
      </c>
      <c r="C18" s="9"/>
      <c r="D18" s="10" t="s">
        <v>10</v>
      </c>
      <c r="E18" s="78">
        <v>1</v>
      </c>
      <c r="F18" s="16">
        <v>0</v>
      </c>
      <c r="G18" s="13">
        <f>ROUND(Materiales_APU_BASE712172227323742[[#This Row],[PRECIO UNIT.]]*Materiales_APU_BASE712172227323742[[#This Row],[CANTIDAD]]*IF(Materiales_APU_BASE712172227323742[[#This Row],[UNIDAD]]="%",0.01,1),2)</f>
        <v>0</v>
      </c>
      <c r="H18" s="15"/>
    </row>
    <row r="19" spans="1:8" s="17" customFormat="1">
      <c r="A19" s="8"/>
      <c r="B19" s="9"/>
      <c r="C19" s="9"/>
      <c r="D19" s="10"/>
      <c r="E19" s="12"/>
      <c r="F19" s="16"/>
      <c r="G19" s="13">
        <f>ROUND(Materiales_APU_BASE712172227323742[[#This Row],[PRECIO UNIT.]]*Materiales_APU_BASE712172227323742[[#This Row],[CANTIDAD]]*IF(Materiales_APU_BASE712172227323742[[#This Row],[UNIDAD]]="%",0.01,1),2)</f>
        <v>0</v>
      </c>
    </row>
    <row r="20" spans="1:8">
      <c r="A20" s="268" t="s">
        <v>42</v>
      </c>
      <c r="B20" s="268"/>
      <c r="C20" s="268"/>
      <c r="D20" s="268"/>
      <c r="E20" s="268"/>
      <c r="F20" s="268"/>
      <c r="G20" s="14">
        <f>ROUND(SUM(Materiales_APU_BASE712172227323742[VR. UNITARIO]),2)</f>
        <v>0</v>
      </c>
    </row>
    <row r="21" spans="1:8">
      <c r="A21" s="267" t="s">
        <v>43</v>
      </c>
      <c r="B21" s="267"/>
      <c r="C21" s="267"/>
      <c r="D21" s="267"/>
      <c r="E21" s="267"/>
      <c r="F21" s="267"/>
      <c r="G21" s="267"/>
    </row>
    <row r="22" spans="1:8">
      <c r="A22" s="5" t="s">
        <v>31</v>
      </c>
      <c r="B22" s="6" t="s">
        <v>8</v>
      </c>
      <c r="C22" s="6" t="s">
        <v>5</v>
      </c>
      <c r="D22" s="6" t="s">
        <v>6</v>
      </c>
      <c r="E22" s="6" t="s">
        <v>44</v>
      </c>
      <c r="F22" s="6" t="s">
        <v>33</v>
      </c>
      <c r="G22" s="7" t="s">
        <v>7</v>
      </c>
    </row>
    <row r="23" spans="1:8">
      <c r="A23" s="8"/>
      <c r="B23" s="34" t="s">
        <v>222</v>
      </c>
      <c r="C23" s="10" t="s">
        <v>224</v>
      </c>
      <c r="D23" s="78">
        <v>1</v>
      </c>
      <c r="E23" s="9"/>
      <c r="F23" s="16">
        <v>0</v>
      </c>
      <c r="G23" s="13">
        <f>Transporte_APU_BASE1015202530354045[[#This Row],[TARIFA]]*Transporte_APU_BASE1015202530354045[[#This Row],[CANTIDAD]]</f>
        <v>0</v>
      </c>
    </row>
    <row r="24" spans="1:8">
      <c r="A24" s="8"/>
      <c r="B24" s="34" t="s">
        <v>223</v>
      </c>
      <c r="C24" s="10" t="s">
        <v>225</v>
      </c>
      <c r="D24" s="78">
        <v>1</v>
      </c>
      <c r="E24" s="9"/>
      <c r="F24" s="16">
        <v>0</v>
      </c>
      <c r="G24" s="13">
        <f>Transporte_APU_BASE1015202530354045[[#This Row],[TARIFA]]*Transporte_APU_BASE1015202530354045[[#This Row],[CANTIDAD]]</f>
        <v>0</v>
      </c>
    </row>
    <row r="25" spans="1:8">
      <c r="A25" s="268" t="s">
        <v>45</v>
      </c>
      <c r="B25" s="268"/>
      <c r="C25" s="268"/>
      <c r="D25" s="268"/>
      <c r="E25" s="268"/>
      <c r="F25" s="268"/>
      <c r="G25" s="14">
        <f>ROUND(SUM(Transporte_APU_BASE1015202530354045[VR. UNITARIO]),2)</f>
        <v>0</v>
      </c>
    </row>
    <row r="26" spans="1:8">
      <c r="A26" s="267" t="s">
        <v>46</v>
      </c>
      <c r="B26" s="267"/>
      <c r="C26" s="267"/>
      <c r="D26" s="267"/>
      <c r="E26" s="267"/>
      <c r="F26" s="267"/>
      <c r="G26" s="267"/>
    </row>
    <row r="27" spans="1:8" ht="24">
      <c r="A27" s="5" t="s">
        <v>31</v>
      </c>
      <c r="B27" s="6" t="s">
        <v>8</v>
      </c>
      <c r="C27" s="6" t="s">
        <v>219</v>
      </c>
      <c r="D27" s="6" t="s">
        <v>47</v>
      </c>
      <c r="E27" s="6" t="s">
        <v>220</v>
      </c>
      <c r="F27" s="6" t="s">
        <v>34</v>
      </c>
      <c r="G27" s="7" t="s">
        <v>7</v>
      </c>
    </row>
    <row r="28" spans="1:8">
      <c r="A28" s="8">
        <v>40101006</v>
      </c>
      <c r="B28" s="9" t="s">
        <v>90</v>
      </c>
      <c r="C28" s="20">
        <v>0</v>
      </c>
      <c r="D28" s="19">
        <v>0</v>
      </c>
      <c r="E28" s="35">
        <v>0</v>
      </c>
      <c r="F28" s="78">
        <v>0.68799999999999994</v>
      </c>
      <c r="G28" s="13">
        <f>ROUND(ManodeObra_APU_BASE914192429343944[[#This Row],[SALARIO TOTAL]]*ManodeObra_APU_BASE914192429343944[[#This Row],[RENDIMIENTO]],2)</f>
        <v>0</v>
      </c>
    </row>
    <row r="29" spans="1:8">
      <c r="A29" s="8">
        <v>40201015</v>
      </c>
      <c r="B29" s="9" t="s">
        <v>91</v>
      </c>
      <c r="C29" s="20">
        <v>0</v>
      </c>
      <c r="D29" s="19">
        <v>0</v>
      </c>
      <c r="E29" s="35">
        <v>0</v>
      </c>
      <c r="F29" s="78">
        <v>0.68799999999999994</v>
      </c>
      <c r="G29" s="13">
        <f>ROUND(ManodeObra_APU_BASE914192429343944[[#This Row],[SALARIO TOTAL]]*ManodeObra_APU_BASE914192429343944[[#This Row],[RENDIMIENTO]],2)</f>
        <v>0</v>
      </c>
    </row>
    <row r="30" spans="1:8" ht="13.35" customHeight="1">
      <c r="A30" s="269" t="s">
        <v>50</v>
      </c>
      <c r="B30" s="269"/>
      <c r="C30" s="269"/>
      <c r="D30" s="269"/>
      <c r="E30" s="269"/>
      <c r="F30" s="269"/>
      <c r="G30" s="22">
        <f>ROUND(SUM(ManodeObra_APU_BASE914192429343944[VR. UNITARIO]),2)</f>
        <v>0</v>
      </c>
    </row>
    <row r="31" spans="1:8">
      <c r="A31" s="259" t="s">
        <v>51</v>
      </c>
      <c r="B31" s="259"/>
      <c r="C31" s="259"/>
      <c r="D31" s="259"/>
      <c r="E31" s="259"/>
      <c r="F31" s="259"/>
      <c r="G31" s="22">
        <f>ROUND(G20+G8+G30+G25,2)</f>
        <v>0</v>
      </c>
    </row>
    <row r="32" spans="1:8">
      <c r="A32" s="267" t="s">
        <v>52</v>
      </c>
      <c r="B32" s="267"/>
      <c r="C32" s="267"/>
      <c r="D32" s="267"/>
      <c r="E32" s="267"/>
      <c r="F32" s="267"/>
      <c r="G32" s="267"/>
    </row>
    <row r="33" spans="1:10">
      <c r="A33" s="81"/>
      <c r="B33" s="82"/>
      <c r="C33" s="82"/>
      <c r="D33" s="82"/>
      <c r="E33" s="82"/>
      <c r="F33" s="83"/>
      <c r="G33" s="24" t="s">
        <v>53</v>
      </c>
    </row>
    <row r="34" spans="1:10">
      <c r="A34" s="269" t="s">
        <v>54</v>
      </c>
      <c r="B34" s="269"/>
      <c r="C34" s="269"/>
      <c r="D34" s="269"/>
      <c r="E34" s="269"/>
      <c r="F34" s="269"/>
      <c r="G34" s="25">
        <v>1</v>
      </c>
    </row>
    <row r="35" spans="1:10">
      <c r="A35" s="278" t="s">
        <v>55</v>
      </c>
      <c r="B35" s="279"/>
      <c r="C35" s="279"/>
      <c r="D35" s="279"/>
      <c r="E35" s="279"/>
      <c r="F35" s="280"/>
      <c r="G35" s="56">
        <f>G31</f>
        <v>0</v>
      </c>
    </row>
    <row r="36" spans="1:10" s="44" customFormat="1" ht="44.25" customHeight="1">
      <c r="A36" s="84"/>
      <c r="B36" s="77" t="s">
        <v>233</v>
      </c>
      <c r="C36" s="85"/>
      <c r="D36" s="86"/>
      <c r="E36" s="87"/>
      <c r="F36" s="87"/>
      <c r="G36" s="88"/>
      <c r="H36" s="45"/>
      <c r="I36" s="45"/>
      <c r="J36" s="45"/>
    </row>
    <row r="37" spans="1:10" s="44" customFormat="1" ht="15.75">
      <c r="A37" s="84"/>
      <c r="B37" s="89" t="s">
        <v>230</v>
      </c>
      <c r="C37" s="85"/>
      <c r="D37" s="90"/>
      <c r="E37" s="87"/>
      <c r="F37" s="87"/>
      <c r="G37" s="88"/>
      <c r="H37" s="45"/>
      <c r="I37" s="45"/>
      <c r="J37" s="45"/>
    </row>
    <row r="38" spans="1:10" s="44" customFormat="1" ht="15.75">
      <c r="A38" s="84"/>
      <c r="B38" s="89" t="s">
        <v>231</v>
      </c>
      <c r="C38" s="85"/>
      <c r="D38" s="87"/>
      <c r="E38" s="87"/>
      <c r="F38" s="87"/>
      <c r="G38" s="88"/>
      <c r="H38" s="45"/>
      <c r="I38" s="45"/>
      <c r="J38" s="45"/>
    </row>
    <row r="39" spans="1:10" s="44" customFormat="1" ht="15.75">
      <c r="A39" s="91"/>
      <c r="B39" s="76" t="s">
        <v>232</v>
      </c>
      <c r="C39" s="92"/>
      <c r="D39" s="75"/>
      <c r="E39" s="75"/>
      <c r="F39" s="75"/>
      <c r="G39" s="93"/>
      <c r="H39" s="45"/>
      <c r="I39" s="45"/>
      <c r="J39" s="45"/>
    </row>
    <row r="40" spans="1:10" ht="14.25">
      <c r="A40" s="27"/>
      <c r="B40" s="80"/>
      <c r="C40" s="80"/>
      <c r="D40" s="26"/>
      <c r="E40" s="28"/>
      <c r="F40" s="28"/>
      <c r="G40" s="28"/>
    </row>
    <row r="41" spans="1:10" ht="13.7" customHeight="1">
      <c r="A41" s="27"/>
      <c r="B41" s="29"/>
      <c r="C41" s="29"/>
      <c r="D41" s="26"/>
      <c r="E41" s="272"/>
      <c r="F41" s="272"/>
      <c r="G41" s="272"/>
    </row>
    <row r="42" spans="1:10" ht="14.25">
      <c r="A42" s="27"/>
      <c r="B42" s="29"/>
      <c r="C42" s="29"/>
      <c r="D42" s="26"/>
      <c r="E42" s="273"/>
      <c r="F42" s="273"/>
      <c r="G42" s="273"/>
    </row>
    <row r="43" spans="1:10" ht="15">
      <c r="A43" s="30"/>
      <c r="B43" s="26"/>
      <c r="C43" s="26"/>
      <c r="D43" s="26"/>
      <c r="E43" s="270"/>
      <c r="F43" s="270"/>
      <c r="G43" s="270"/>
    </row>
    <row r="44" spans="1:10" ht="15">
      <c r="A44" s="30"/>
      <c r="B44" s="30"/>
      <c r="C44" s="30"/>
      <c r="D44" s="26"/>
      <c r="E44" s="26"/>
      <c r="F44" s="26"/>
      <c r="G44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43:G43"/>
    <mergeCell ref="A32:G32"/>
    <mergeCell ref="A34:F34"/>
    <mergeCell ref="A35:F35"/>
    <mergeCell ref="E41:G41"/>
    <mergeCell ref="E42:G42"/>
    <mergeCell ref="A31:F31"/>
    <mergeCell ref="A1:G1"/>
    <mergeCell ref="B2:E2"/>
    <mergeCell ref="B3:E3"/>
    <mergeCell ref="A5:G5"/>
    <mergeCell ref="A8:F8"/>
    <mergeCell ref="A9:G9"/>
    <mergeCell ref="A20:F20"/>
    <mergeCell ref="A21:G21"/>
    <mergeCell ref="A25:F25"/>
    <mergeCell ref="A26:G26"/>
    <mergeCell ref="A30:F30"/>
  </mergeCells>
  <dataValidations count="1">
    <dataValidation type="list" allowBlank="1" showInputMessage="1" showErrorMessage="1" sqref="E41" xr:uid="{4B2C9EAE-6078-407A-99AD-6E4D1FDC5FF5}">
      <formula1>"Cargo: Director Técnico de Estructuración de Proyectos,Cargo: Director de Interventoría"</formula1>
    </dataValidation>
  </dataValidations>
  <pageMargins left="0.98425196850393704" right="0.98425196850393704" top="1.1023622047244095" bottom="1.1023622047244095" header="0.51181102362204722" footer="0.39370078740157483"/>
  <pageSetup scale="75" fitToHeight="0" orientation="landscape" r:id="rId1"/>
  <headerFooter scaleWithDoc="0">
    <oddFooter xml:space="preserve">&amp;R&amp;"Arial,Normal"&amp;8
</oddFooter>
  </headerFooter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009A-C18D-4433-AF43-8F09ECC28992}">
  <sheetPr codeName="Hoja11">
    <pageSetUpPr fitToPage="1"/>
  </sheetPr>
  <dimension ref="A1:J51"/>
  <sheetViews>
    <sheetView showGridLines="0" view="pageBreakPreview" zoomScale="80" zoomScaleNormal="80" zoomScaleSheetLayoutView="80" zoomScalePageLayoutView="150" workbookViewId="0">
      <selection activeCell="R31" sqref="R31"/>
    </sheetView>
  </sheetViews>
  <sheetFormatPr baseColWidth="10" defaultColWidth="7.42578125" defaultRowHeight="12.75"/>
  <cols>
    <col min="1" max="1" width="15.28515625" style="1" customWidth="1"/>
    <col min="2" max="2" width="73.140625" style="1" bestFit="1" customWidth="1"/>
    <col min="3" max="3" width="13.42578125" style="1" customWidth="1"/>
    <col min="4" max="4" width="27.140625" style="1" bestFit="1" customWidth="1"/>
    <col min="5" max="5" width="23.85546875" style="1" customWidth="1"/>
    <col min="6" max="6" width="21" style="1" bestFit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>
      <c r="A3" s="3" t="s">
        <v>24</v>
      </c>
      <c r="B3" s="282" t="s">
        <v>213</v>
      </c>
      <c r="C3" s="282"/>
      <c r="D3" s="282"/>
      <c r="E3" s="282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ROUND(Equipos_APU_BASE81318232833384348[[#This Row],[TARIFA]]*Equipos_APU_BASE81318232833384348[[#This Row],[RENDIMIENTO]]*IF(Equipos_APU_BASE81318232833384348[[#This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ROUND(SUM(Equipos_APU_BASE81318232833384348[VR.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163</v>
      </c>
      <c r="B11" s="37" t="s">
        <v>164</v>
      </c>
      <c r="C11" s="9"/>
      <c r="D11" s="10" t="s">
        <v>10</v>
      </c>
      <c r="E11" s="78">
        <v>1</v>
      </c>
      <c r="F11" s="16">
        <v>0</v>
      </c>
      <c r="G11" s="13">
        <f>ROUND(Materiales_APU_BASE71217222732374247[[#This Row],[PRECIO UNIT.]]*Materiales_APU_BASE71217222732374247[[#This Row],[CANTIDAD]]*IF(Materiales_APU_BASE71217222732374247[[#This Row],[UNIDAD]]="%",0.01,1),2)</f>
        <v>0</v>
      </c>
      <c r="H11" s="15"/>
    </row>
    <row r="12" spans="1:8">
      <c r="A12" s="8" t="s">
        <v>165</v>
      </c>
      <c r="B12" s="38" t="s">
        <v>166</v>
      </c>
      <c r="C12" s="9"/>
      <c r="D12" s="10" t="s">
        <v>10</v>
      </c>
      <c r="E12" s="78">
        <v>3</v>
      </c>
      <c r="F12" s="16">
        <v>0</v>
      </c>
      <c r="G12" s="13">
        <f>ROUND(Materiales_APU_BASE71217222732374247[[#This Row],[PRECIO UNIT.]]*Materiales_APU_BASE71217222732374247[[#This Row],[CANTIDAD]]*IF(Materiales_APU_BASE71217222732374247[[#This Row],[UNIDAD]]="%",0.01,1),2)</f>
        <v>0</v>
      </c>
      <c r="H12" s="15"/>
    </row>
    <row r="13" spans="1:8">
      <c r="A13" s="8" t="s">
        <v>167</v>
      </c>
      <c r="B13" s="38" t="s">
        <v>168</v>
      </c>
      <c r="C13" s="9"/>
      <c r="D13" s="10" t="s">
        <v>10</v>
      </c>
      <c r="E13" s="78">
        <v>4</v>
      </c>
      <c r="F13" s="16">
        <v>0</v>
      </c>
      <c r="G13" s="13">
        <f>ROUND(Materiales_APU_BASE71217222732374247[[#This Row],[PRECIO UNIT.]]*Materiales_APU_BASE71217222732374247[[#This Row],[CANTIDAD]]*IF(Materiales_APU_BASE71217222732374247[[#This Row],[UNIDAD]]="%",0.01,1),2)</f>
        <v>0</v>
      </c>
      <c r="H13" s="15"/>
    </row>
    <row r="14" spans="1:8">
      <c r="A14" s="8" t="s">
        <v>169</v>
      </c>
      <c r="B14" s="38" t="s">
        <v>170</v>
      </c>
      <c r="C14" s="9"/>
      <c r="D14" s="10" t="s">
        <v>10</v>
      </c>
      <c r="E14" s="78">
        <v>7</v>
      </c>
      <c r="F14" s="16">
        <v>0</v>
      </c>
      <c r="G14" s="13">
        <f>ROUND(Materiales_APU_BASE71217222732374247[[#This Row],[PRECIO UNIT.]]*Materiales_APU_BASE71217222732374247[[#This Row],[CANTIDAD]]*IF(Materiales_APU_BASE71217222732374247[[#This Row],[UNIDAD]]="%",0.01,1),2)</f>
        <v>0</v>
      </c>
      <c r="H14" s="15"/>
    </row>
    <row r="15" spans="1:8">
      <c r="A15" s="8" t="s">
        <v>171</v>
      </c>
      <c r="B15" s="38" t="s">
        <v>172</v>
      </c>
      <c r="C15" s="9"/>
      <c r="D15" s="10" t="s">
        <v>10</v>
      </c>
      <c r="E15" s="78">
        <v>1</v>
      </c>
      <c r="F15" s="16">
        <v>0</v>
      </c>
      <c r="G15" s="13">
        <f>ROUND(Materiales_APU_BASE71217222732374247[[#This Row],[PRECIO UNIT.]]*Materiales_APU_BASE71217222732374247[[#This Row],[CANTIDAD]]*IF(Materiales_APU_BASE71217222732374247[[#This Row],[UNIDAD]]="%",0.01,1),2)</f>
        <v>0</v>
      </c>
      <c r="H15" s="15"/>
    </row>
    <row r="16" spans="1:8">
      <c r="A16" s="8">
        <v>24509002</v>
      </c>
      <c r="B16" s="38" t="s">
        <v>173</v>
      </c>
      <c r="C16" s="9"/>
      <c r="D16" s="10" t="s">
        <v>10</v>
      </c>
      <c r="E16" s="78">
        <v>3</v>
      </c>
      <c r="F16" s="16">
        <v>0</v>
      </c>
      <c r="G16" s="13">
        <f>ROUND(Materiales_APU_BASE71217222732374247[[#This Row],[PRECIO UNIT.]]*Materiales_APU_BASE71217222732374247[[#This Row],[CANTIDAD]]*IF(Materiales_APU_BASE71217222732374247[[#This Row],[UNIDAD]]="%",0.01,1),2)</f>
        <v>0</v>
      </c>
      <c r="H16" s="15"/>
    </row>
    <row r="17" spans="1:8">
      <c r="A17" s="8">
        <v>24509003</v>
      </c>
      <c r="B17" s="38" t="s">
        <v>174</v>
      </c>
      <c r="C17" s="9"/>
      <c r="D17" s="10" t="s">
        <v>10</v>
      </c>
      <c r="E17" s="78">
        <v>1</v>
      </c>
      <c r="F17" s="16">
        <v>0</v>
      </c>
      <c r="G17" s="13">
        <f>ROUND(Materiales_APU_BASE71217222732374247[[#This Row],[PRECIO UNIT.]]*Materiales_APU_BASE71217222732374247[[#This Row],[CANTIDAD]]*IF(Materiales_APU_BASE71217222732374247[[#This Row],[UNIDAD]]="%",0.01,1),2)</f>
        <v>0</v>
      </c>
      <c r="H17" s="15"/>
    </row>
    <row r="18" spans="1:8">
      <c r="A18" s="8" t="s">
        <v>175</v>
      </c>
      <c r="B18" s="38" t="s">
        <v>176</v>
      </c>
      <c r="C18" s="9"/>
      <c r="D18" s="10" t="s">
        <v>10</v>
      </c>
      <c r="E18" s="78">
        <v>4</v>
      </c>
      <c r="F18" s="16">
        <v>0</v>
      </c>
      <c r="G18" s="13">
        <f>ROUND(Materiales_APU_BASE71217222732374247[[#This Row],[PRECIO UNIT.]]*Materiales_APU_BASE71217222732374247[[#This Row],[CANTIDAD]]*IF(Materiales_APU_BASE71217222732374247[[#This Row],[UNIDAD]]="%",0.01,1),2)</f>
        <v>0</v>
      </c>
      <c r="H18" s="15"/>
    </row>
    <row r="19" spans="1:8">
      <c r="A19" s="8" t="s">
        <v>177</v>
      </c>
      <c r="B19" s="38" t="s">
        <v>178</v>
      </c>
      <c r="C19" s="9"/>
      <c r="D19" s="10" t="s">
        <v>10</v>
      </c>
      <c r="E19" s="78">
        <v>4</v>
      </c>
      <c r="F19" s="16">
        <v>0</v>
      </c>
      <c r="G19" s="13">
        <f>ROUND(Materiales_APU_BASE71217222732374247[[#This Row],[PRECIO UNIT.]]*Materiales_APU_BASE71217222732374247[[#This Row],[CANTIDAD]]*IF(Materiales_APU_BASE71217222732374247[[#This Row],[UNIDAD]]="%",0.01,1),2)</f>
        <v>0</v>
      </c>
      <c r="H19" s="15"/>
    </row>
    <row r="20" spans="1:8">
      <c r="A20" s="8" t="s">
        <v>153</v>
      </c>
      <c r="B20" s="38" t="s">
        <v>154</v>
      </c>
      <c r="C20" s="9"/>
      <c r="D20" s="10" t="s">
        <v>75</v>
      </c>
      <c r="E20" s="78">
        <v>39</v>
      </c>
      <c r="F20" s="16">
        <v>0</v>
      </c>
      <c r="G20" s="13">
        <f>ROUND(Materiales_APU_BASE71217222732374247[[#This Row],[PRECIO UNIT.]]*Materiales_APU_BASE71217222732374247[[#This Row],[CANTIDAD]]*IF(Materiales_APU_BASE71217222732374247[[#This Row],[UNIDAD]]="%",0.01,1),2)</f>
        <v>0</v>
      </c>
      <c r="H20" s="15"/>
    </row>
    <row r="21" spans="1:8">
      <c r="A21" s="8" t="s">
        <v>161</v>
      </c>
      <c r="B21" s="38" t="s">
        <v>179</v>
      </c>
      <c r="C21" s="9"/>
      <c r="D21" s="10" t="s">
        <v>10</v>
      </c>
      <c r="E21" s="78">
        <v>10</v>
      </c>
      <c r="F21" s="16">
        <v>0</v>
      </c>
      <c r="G21" s="13">
        <f>ROUND(Materiales_APU_BASE71217222732374247[[#This Row],[PRECIO UNIT.]]*Materiales_APU_BASE71217222732374247[[#This Row],[CANTIDAD]]*IF(Materiales_APU_BASE71217222732374247[[#This Row],[UNIDAD]]="%",0.01,1),2)</f>
        <v>0</v>
      </c>
      <c r="H21" s="15"/>
    </row>
    <row r="22" spans="1:8">
      <c r="A22" s="8" t="s">
        <v>180</v>
      </c>
      <c r="B22" s="38" t="s">
        <v>181</v>
      </c>
      <c r="C22" s="9"/>
      <c r="D22" s="10" t="s">
        <v>10</v>
      </c>
      <c r="E22" s="78">
        <v>24</v>
      </c>
      <c r="F22" s="16">
        <v>0</v>
      </c>
      <c r="G22" s="13">
        <f>ROUND(Materiales_APU_BASE71217222732374247[[#This Row],[PRECIO UNIT.]]*Materiales_APU_BASE71217222732374247[[#This Row],[CANTIDAD]]*IF(Materiales_APU_BASE71217222732374247[[#This Row],[UNIDAD]]="%",0.01,1),2)</f>
        <v>0</v>
      </c>
      <c r="H22" s="15"/>
    </row>
    <row r="23" spans="1:8">
      <c r="A23" s="8" t="s">
        <v>182</v>
      </c>
      <c r="B23" s="38" t="s">
        <v>183</v>
      </c>
      <c r="C23" s="9"/>
      <c r="D23" s="10" t="s">
        <v>10</v>
      </c>
      <c r="E23" s="78">
        <v>12</v>
      </c>
      <c r="F23" s="16">
        <v>0</v>
      </c>
      <c r="G23" s="13">
        <f>ROUND(Materiales_APU_BASE71217222732374247[[#This Row],[PRECIO UNIT.]]*Materiales_APU_BASE71217222732374247[[#This Row],[CANTIDAD]]*IF(Materiales_APU_BASE71217222732374247[[#This Row],[UNIDAD]]="%",0.01,1),2)</f>
        <v>0</v>
      </c>
      <c r="H23" s="15"/>
    </row>
    <row r="24" spans="1:8">
      <c r="A24" s="8" t="s">
        <v>149</v>
      </c>
      <c r="B24" s="38" t="s">
        <v>150</v>
      </c>
      <c r="C24" s="9"/>
      <c r="D24" s="10" t="s">
        <v>75</v>
      </c>
      <c r="E24" s="78">
        <v>150</v>
      </c>
      <c r="F24" s="16">
        <v>0</v>
      </c>
      <c r="G24" s="13">
        <f>ROUND(Materiales_APU_BASE71217222732374247[[#This Row],[PRECIO UNIT.]]*Materiales_APU_BASE71217222732374247[[#This Row],[CANTIDAD]]*IF(Materiales_APU_BASE71217222732374247[[#This Row],[UNIDAD]]="%",0.01,1),2)</f>
        <v>0</v>
      </c>
      <c r="H24" s="15"/>
    </row>
    <row r="25" spans="1:8">
      <c r="A25" s="8" t="s">
        <v>184</v>
      </c>
      <c r="B25" s="38" t="s">
        <v>185</v>
      </c>
      <c r="C25" s="9"/>
      <c r="D25" s="10" t="s">
        <v>186</v>
      </c>
      <c r="E25" s="78">
        <v>1</v>
      </c>
      <c r="F25" s="16">
        <v>0</v>
      </c>
      <c r="G25" s="13">
        <f>ROUND(Materiales_APU_BASE71217222732374247[[#This Row],[PRECIO UNIT.]]*Materiales_APU_BASE71217222732374247[[#This Row],[CANTIDAD]]*IF(Materiales_APU_BASE71217222732374247[[#This Row],[UNIDAD]]="%",0.01,1),2)</f>
        <v>0</v>
      </c>
      <c r="H25" s="15"/>
    </row>
    <row r="26" spans="1:8" s="17" customFormat="1">
      <c r="A26" s="8"/>
      <c r="B26" s="9"/>
      <c r="C26" s="9"/>
      <c r="D26" s="10"/>
      <c r="E26" s="12"/>
      <c r="F26" s="16"/>
      <c r="G26" s="13">
        <f>ROUND(Materiales_APU_BASE71217222732374247[[#This Row],[PRECIO UNIT.]]*Materiales_APU_BASE71217222732374247[[#This Row],[CANTIDAD]]*IF(Materiales_APU_BASE71217222732374247[[#This Row],[UNIDAD]]="%",0.01,1),2)</f>
        <v>0</v>
      </c>
    </row>
    <row r="27" spans="1:8">
      <c r="A27" s="268" t="s">
        <v>42</v>
      </c>
      <c r="B27" s="268"/>
      <c r="C27" s="268"/>
      <c r="D27" s="268"/>
      <c r="E27" s="268"/>
      <c r="F27" s="268"/>
      <c r="G27" s="14">
        <f>ROUND(SUM(Materiales_APU_BASE71217222732374247[VR. UNITARIO]),2)</f>
        <v>0</v>
      </c>
    </row>
    <row r="28" spans="1:8">
      <c r="A28" s="267" t="s">
        <v>43</v>
      </c>
      <c r="B28" s="267"/>
      <c r="C28" s="267"/>
      <c r="D28" s="267"/>
      <c r="E28" s="267"/>
      <c r="F28" s="267"/>
      <c r="G28" s="267"/>
    </row>
    <row r="29" spans="1:8">
      <c r="A29" s="5" t="s">
        <v>31</v>
      </c>
      <c r="B29" s="6" t="s">
        <v>8</v>
      </c>
      <c r="C29" s="6" t="s">
        <v>5</v>
      </c>
      <c r="D29" s="6" t="s">
        <v>6</v>
      </c>
      <c r="E29" s="6" t="s">
        <v>44</v>
      </c>
      <c r="F29" s="6" t="s">
        <v>33</v>
      </c>
      <c r="G29" s="7" t="s">
        <v>7</v>
      </c>
    </row>
    <row r="30" spans="1:8">
      <c r="A30" s="8"/>
      <c r="B30" s="34" t="s">
        <v>222</v>
      </c>
      <c r="C30" s="10" t="s">
        <v>224</v>
      </c>
      <c r="D30" s="78">
        <v>1</v>
      </c>
      <c r="E30" s="9"/>
      <c r="F30" s="16">
        <v>0</v>
      </c>
      <c r="G30" s="13">
        <f>Transporte_APU_BASE101520253035404550[[#This Row],[TARIFA]]*Transporte_APU_BASE101520253035404550[[#This Row],[CANTIDAD]]</f>
        <v>0</v>
      </c>
    </row>
    <row r="31" spans="1:8">
      <c r="A31" s="8"/>
      <c r="B31" s="34" t="s">
        <v>223</v>
      </c>
      <c r="C31" s="10" t="s">
        <v>225</v>
      </c>
      <c r="D31" s="78">
        <v>1</v>
      </c>
      <c r="E31" s="9"/>
      <c r="F31" s="16">
        <v>0</v>
      </c>
      <c r="G31" s="13">
        <f>Transporte_APU_BASE101520253035404550[[#This Row],[TARIFA]]*Transporte_APU_BASE101520253035404550[[#This Row],[CANTIDAD]]</f>
        <v>0</v>
      </c>
    </row>
    <row r="32" spans="1:8">
      <c r="A32" s="268" t="s">
        <v>45</v>
      </c>
      <c r="B32" s="268"/>
      <c r="C32" s="268"/>
      <c r="D32" s="268"/>
      <c r="E32" s="268"/>
      <c r="F32" s="268"/>
      <c r="G32" s="14">
        <f>ROUND(SUM(Transporte_APU_BASE101520253035404550[VR. UNITARIO]),2)</f>
        <v>0</v>
      </c>
    </row>
    <row r="33" spans="1:10">
      <c r="A33" s="267" t="s">
        <v>46</v>
      </c>
      <c r="B33" s="267"/>
      <c r="C33" s="267"/>
      <c r="D33" s="267"/>
      <c r="E33" s="267"/>
      <c r="F33" s="267"/>
      <c r="G33" s="267"/>
    </row>
    <row r="34" spans="1:10">
      <c r="A34" s="5" t="s">
        <v>31</v>
      </c>
      <c r="B34" s="6" t="s">
        <v>8</v>
      </c>
      <c r="C34" s="6" t="s">
        <v>219</v>
      </c>
      <c r="D34" s="6" t="s">
        <v>47</v>
      </c>
      <c r="E34" s="6" t="s">
        <v>220</v>
      </c>
      <c r="F34" s="6" t="s">
        <v>34</v>
      </c>
      <c r="G34" s="7" t="s">
        <v>7</v>
      </c>
    </row>
    <row r="35" spans="1:10">
      <c r="A35" s="8">
        <v>40101006</v>
      </c>
      <c r="B35" s="9" t="s">
        <v>90</v>
      </c>
      <c r="C35" s="20">
        <v>0</v>
      </c>
      <c r="D35" s="19">
        <v>0</v>
      </c>
      <c r="E35" s="35">
        <v>0</v>
      </c>
      <c r="F35" s="78">
        <v>0.755</v>
      </c>
      <c r="G35" s="13">
        <f>ROUND(ManodeObra_APU_BASE91419242934394449[[#This Row],[SALARIO TOTAL]]*ManodeObra_APU_BASE91419242934394449[[#This Row],[RENDIMIENTO]],2)</f>
        <v>0</v>
      </c>
    </row>
    <row r="36" spans="1:10">
      <c r="A36" s="8">
        <v>40201005</v>
      </c>
      <c r="B36" s="9" t="s">
        <v>116</v>
      </c>
      <c r="C36" s="20">
        <v>0</v>
      </c>
      <c r="D36" s="19">
        <v>0</v>
      </c>
      <c r="E36" s="35">
        <v>0</v>
      </c>
      <c r="F36" s="78">
        <v>0.755</v>
      </c>
      <c r="G36" s="13">
        <f>ROUND(ManodeObra_APU_BASE91419242934394449[[#This Row],[SALARIO TOTAL]]*ManodeObra_APU_BASE91419242934394449[[#This Row],[RENDIMIENTO]],2)</f>
        <v>0</v>
      </c>
    </row>
    <row r="37" spans="1:10" ht="13.35" customHeight="1">
      <c r="A37" s="269" t="s">
        <v>50</v>
      </c>
      <c r="B37" s="269"/>
      <c r="C37" s="269"/>
      <c r="D37" s="269"/>
      <c r="E37" s="269"/>
      <c r="F37" s="269"/>
      <c r="G37" s="22">
        <f>ROUND(SUM(ManodeObra_APU_BASE91419242934394449[VR. UNITARIO]),2)</f>
        <v>0</v>
      </c>
    </row>
    <row r="38" spans="1:10">
      <c r="A38" s="259" t="s">
        <v>51</v>
      </c>
      <c r="B38" s="259"/>
      <c r="C38" s="259"/>
      <c r="D38" s="259"/>
      <c r="E38" s="259"/>
      <c r="F38" s="259"/>
      <c r="G38" s="22">
        <f>ROUND(G27+G8+G37+G32,2)</f>
        <v>0</v>
      </c>
    </row>
    <row r="39" spans="1:10">
      <c r="A39" s="267" t="s">
        <v>52</v>
      </c>
      <c r="B39" s="267"/>
      <c r="C39" s="267"/>
      <c r="D39" s="267"/>
      <c r="E39" s="267"/>
      <c r="F39" s="267"/>
      <c r="G39" s="267"/>
    </row>
    <row r="40" spans="1:10">
      <c r="A40" s="81"/>
      <c r="B40" s="82"/>
      <c r="C40" s="82"/>
      <c r="D40" s="82"/>
      <c r="E40" s="82"/>
      <c r="F40" s="83"/>
      <c r="G40" s="24" t="s">
        <v>53</v>
      </c>
    </row>
    <row r="41" spans="1:10">
      <c r="A41" s="269" t="s">
        <v>54</v>
      </c>
      <c r="B41" s="269"/>
      <c r="C41" s="269"/>
      <c r="D41" s="269"/>
      <c r="E41" s="269"/>
      <c r="F41" s="269"/>
      <c r="G41" s="25">
        <v>1</v>
      </c>
    </row>
    <row r="42" spans="1:10">
      <c r="A42" s="278" t="s">
        <v>55</v>
      </c>
      <c r="B42" s="279"/>
      <c r="C42" s="279"/>
      <c r="D42" s="279"/>
      <c r="E42" s="279"/>
      <c r="F42" s="280"/>
      <c r="G42" s="56">
        <f>G38</f>
        <v>0</v>
      </c>
    </row>
    <row r="43" spans="1:10" s="44" customFormat="1" ht="44.25" customHeight="1">
      <c r="A43" s="84"/>
      <c r="B43" s="77" t="s">
        <v>233</v>
      </c>
      <c r="C43" s="85"/>
      <c r="D43" s="86"/>
      <c r="E43" s="87"/>
      <c r="F43" s="87"/>
      <c r="G43" s="88"/>
      <c r="H43" s="45"/>
      <c r="I43" s="45"/>
      <c r="J43" s="45"/>
    </row>
    <row r="44" spans="1:10" s="44" customFormat="1" ht="15.75">
      <c r="A44" s="84"/>
      <c r="B44" s="89" t="s">
        <v>230</v>
      </c>
      <c r="C44" s="85"/>
      <c r="D44" s="90"/>
      <c r="E44" s="87"/>
      <c r="F44" s="87"/>
      <c r="G44" s="88"/>
      <c r="H44" s="45"/>
      <c r="I44" s="45"/>
      <c r="J44" s="45"/>
    </row>
    <row r="45" spans="1:10" s="44" customFormat="1" ht="15.75">
      <c r="A45" s="84"/>
      <c r="B45" s="89" t="s">
        <v>231</v>
      </c>
      <c r="C45" s="85"/>
      <c r="D45" s="87"/>
      <c r="E45" s="87"/>
      <c r="F45" s="87"/>
      <c r="G45" s="88"/>
      <c r="H45" s="45"/>
      <c r="I45" s="45"/>
      <c r="J45" s="45"/>
    </row>
    <row r="46" spans="1:10" s="44" customFormat="1" ht="15.75">
      <c r="A46" s="91"/>
      <c r="B46" s="76" t="s">
        <v>232</v>
      </c>
      <c r="C46" s="92"/>
      <c r="D46" s="75"/>
      <c r="E46" s="75"/>
      <c r="F46" s="75"/>
      <c r="G46" s="93"/>
      <c r="H46" s="45"/>
      <c r="I46" s="45"/>
      <c r="J46" s="45"/>
    </row>
    <row r="47" spans="1:10" ht="14.25">
      <c r="A47" s="27"/>
      <c r="B47" s="80"/>
      <c r="C47" s="80"/>
      <c r="D47" s="26"/>
      <c r="E47" s="28"/>
      <c r="F47" s="28"/>
      <c r="G47" s="28"/>
    </row>
    <row r="48" spans="1:10" ht="13.7" customHeight="1">
      <c r="A48" s="27"/>
      <c r="B48" s="29"/>
      <c r="C48" s="29"/>
      <c r="D48" s="26"/>
      <c r="E48" s="272"/>
      <c r="F48" s="272"/>
      <c r="G48" s="272"/>
    </row>
    <row r="49" spans="1:7" ht="14.25">
      <c r="A49" s="27"/>
      <c r="B49" s="29"/>
      <c r="C49" s="29"/>
      <c r="D49" s="26"/>
      <c r="E49" s="273"/>
      <c r="F49" s="273"/>
      <c r="G49" s="273"/>
    </row>
    <row r="50" spans="1:7" ht="15">
      <c r="A50" s="30"/>
      <c r="B50" s="26"/>
      <c r="C50" s="26"/>
      <c r="D50" s="26"/>
      <c r="E50" s="270"/>
      <c r="F50" s="270"/>
      <c r="G50" s="270"/>
    </row>
    <row r="51" spans="1:7" ht="15">
      <c r="A51" s="30"/>
      <c r="B51" s="30"/>
      <c r="C51" s="30"/>
      <c r="D51" s="26"/>
      <c r="E51" s="26"/>
      <c r="F51" s="26"/>
      <c r="G51" s="31"/>
    </row>
  </sheetData>
  <mergeCells count="18">
    <mergeCell ref="E50:G50"/>
    <mergeCell ref="A39:G39"/>
    <mergeCell ref="A41:F41"/>
    <mergeCell ref="A42:F42"/>
    <mergeCell ref="E48:G48"/>
    <mergeCell ref="E49:G49"/>
    <mergeCell ref="A38:F38"/>
    <mergeCell ref="A1:G1"/>
    <mergeCell ref="B2:E2"/>
    <mergeCell ref="B3:E3"/>
    <mergeCell ref="A5:G5"/>
    <mergeCell ref="A8:F8"/>
    <mergeCell ref="A9:G9"/>
    <mergeCell ref="A27:F27"/>
    <mergeCell ref="A28:G28"/>
    <mergeCell ref="A32:F32"/>
    <mergeCell ref="A33:G33"/>
    <mergeCell ref="A37:F37"/>
  </mergeCells>
  <dataValidations count="1">
    <dataValidation type="list" allowBlank="1" showInputMessage="1" showErrorMessage="1" sqref="E48" xr:uid="{467AD4F0-4BC3-454D-9A5E-E6CF5AE2FCCB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0.9055118110236221" bottom="0.9055118110236221" header="0.51181102362204722" footer="0.39370078740157483"/>
  <pageSetup scale="61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52C0-EA5C-4097-980E-FF1A853F29B5}">
  <sheetPr codeName="Hoja12">
    <pageSetUpPr fitToPage="1"/>
  </sheetPr>
  <dimension ref="A1:J52"/>
  <sheetViews>
    <sheetView showGridLines="0" view="pageBreakPreview" zoomScale="90" zoomScaleNormal="80" zoomScaleSheetLayoutView="90" zoomScalePageLayoutView="150" workbookViewId="0">
      <selection activeCell="J31" sqref="J31"/>
    </sheetView>
  </sheetViews>
  <sheetFormatPr baseColWidth="10" defaultColWidth="7.42578125" defaultRowHeight="12.75"/>
  <cols>
    <col min="1" max="1" width="15.28515625" style="1" customWidth="1"/>
    <col min="2" max="2" width="65.42578125" style="1" customWidth="1"/>
    <col min="3" max="3" width="13.42578125" style="1" customWidth="1"/>
    <col min="4" max="4" width="22.140625" style="1" customWidth="1"/>
    <col min="5" max="5" width="20.140625" style="1" bestFit="1" customWidth="1"/>
    <col min="6" max="6" width="16.140625" style="1" customWidth="1"/>
    <col min="7" max="7" width="17.42578125" style="1" bestFit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25.5" customHeight="1">
      <c r="A3" s="3" t="s">
        <v>25</v>
      </c>
      <c r="B3" s="277" t="s">
        <v>26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ROUND(Equipos_APU_BASE8131823283338434853[[#This Row],[TARIFA]]*Equipos_APU_BASE8131823283338434853[[#This Row],[RENDIMIENTO]]*IF(Equipos_APU_BASE8131823283338434853[[#This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ROUND(SUM(Equipos_APU_BASE8131823283338434853[VR.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187</v>
      </c>
      <c r="B11" s="33" t="s">
        <v>188</v>
      </c>
      <c r="C11" s="9"/>
      <c r="D11" s="10" t="s">
        <v>10</v>
      </c>
      <c r="E11" s="78">
        <v>1</v>
      </c>
      <c r="F11" s="16">
        <v>0</v>
      </c>
      <c r="G11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1" s="15"/>
    </row>
    <row r="12" spans="1:8" ht="24" customHeight="1">
      <c r="A12" s="8" t="s">
        <v>189</v>
      </c>
      <c r="B12" s="34" t="s">
        <v>190</v>
      </c>
      <c r="C12" s="9"/>
      <c r="D12" s="10" t="s">
        <v>10</v>
      </c>
      <c r="E12" s="78">
        <v>1</v>
      </c>
      <c r="F12" s="16">
        <v>0</v>
      </c>
      <c r="G12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ROUND(Materiales_APU_BASE7121722273237424752[[#This Row],[PRECIO UNIT.]]*Materiales_APU_BASE7121722273237424752[[#This Row],[CANTIDAD]]*IF(Materiales_APU_BASE7121722273237424752[[#This Row],[UNIDAD]]="%",0.01,1),2)</f>
        <v>0</v>
      </c>
    </row>
    <row r="14" spans="1:8">
      <c r="A14" s="268" t="s">
        <v>42</v>
      </c>
      <c r="B14" s="268"/>
      <c r="C14" s="268"/>
      <c r="D14" s="268"/>
      <c r="E14" s="268"/>
      <c r="F14" s="268"/>
      <c r="G14" s="14">
        <f>ROUND(SUM(Materiales_APU_BASE7121722273237424752[VR. UNITARIO]),2)</f>
        <v>0</v>
      </c>
    </row>
    <row r="15" spans="1:8">
      <c r="A15" s="267" t="s">
        <v>43</v>
      </c>
      <c r="B15" s="267"/>
      <c r="C15" s="267"/>
      <c r="D15" s="267"/>
      <c r="E15" s="267"/>
      <c r="F15" s="267"/>
      <c r="G15" s="26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222</v>
      </c>
      <c r="C17" s="10" t="s">
        <v>224</v>
      </c>
      <c r="D17" s="78">
        <v>1</v>
      </c>
      <c r="E17" s="9"/>
      <c r="F17" s="16">
        <v>0</v>
      </c>
      <c r="G17" s="13">
        <f>Transporte_APU_BASE10152025303540455055[[#This Row],[TARIFA]]*Transporte_APU_BASE10152025303540455055[[#This Row],[CANTIDAD]]</f>
        <v>0</v>
      </c>
    </row>
    <row r="18" spans="1:10">
      <c r="A18" s="8"/>
      <c r="B18" s="34" t="s">
        <v>223</v>
      </c>
      <c r="C18" s="10" t="s">
        <v>225</v>
      </c>
      <c r="D18" s="78">
        <v>1</v>
      </c>
      <c r="E18" s="9"/>
      <c r="F18" s="16">
        <v>0</v>
      </c>
      <c r="G18" s="13">
        <f>Transporte_APU_BASE10152025303540455055[[#This Row],[TARIFA]]*Transporte_APU_BASE10152025303540455055[[#This Row],[CANTIDAD]]</f>
        <v>0</v>
      </c>
    </row>
    <row r="19" spans="1:10">
      <c r="A19" s="268" t="s">
        <v>45</v>
      </c>
      <c r="B19" s="268"/>
      <c r="C19" s="268"/>
      <c r="D19" s="268"/>
      <c r="E19" s="268"/>
      <c r="F19" s="268"/>
      <c r="G19" s="14">
        <f>ROUND(SUM(Transporte_APU_BASE10152025303540455055[VR. UNITARIO]),2)</f>
        <v>0</v>
      </c>
    </row>
    <row r="20" spans="1:10">
      <c r="A20" s="267" t="s">
        <v>46</v>
      </c>
      <c r="B20" s="267"/>
      <c r="C20" s="267"/>
      <c r="D20" s="267"/>
      <c r="E20" s="267"/>
      <c r="F20" s="267"/>
      <c r="G20" s="267"/>
    </row>
    <row r="21" spans="1:10">
      <c r="A21" s="5" t="s">
        <v>31</v>
      </c>
      <c r="B21" s="6" t="s">
        <v>8</v>
      </c>
      <c r="C21" s="6" t="s">
        <v>219</v>
      </c>
      <c r="D21" s="6" t="s">
        <v>47</v>
      </c>
      <c r="E21" s="6" t="s">
        <v>220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0.7</v>
      </c>
      <c r="G22" s="13">
        <f>ROUND(ManodeObra_APU_BASE9141924293439444954[[#This Row],[SALARIO TOTAL]]*ManodeObra_APU_BASE9141924293439444954[[#This Row],[RENDIMIENTO]],2)</f>
        <v>0</v>
      </c>
    </row>
    <row r="23" spans="1:10">
      <c r="A23" s="8">
        <v>40201015</v>
      </c>
      <c r="B23" s="9" t="s">
        <v>191</v>
      </c>
      <c r="C23" s="20">
        <v>0</v>
      </c>
      <c r="D23" s="19">
        <v>0</v>
      </c>
      <c r="E23" s="35">
        <v>0</v>
      </c>
      <c r="F23" s="78">
        <v>0.7</v>
      </c>
      <c r="G23" s="13">
        <f>ROUND(ManodeObra_APU_BASE9141924293439444954[[#This Row],[SALARIO TOTAL]]*ManodeObra_APU_BASE9141924293439444954[[#This Row],[RENDIMIENTO]],2)</f>
        <v>0</v>
      </c>
    </row>
    <row r="24" spans="1:10">
      <c r="A24" s="39"/>
      <c r="B24" s="40"/>
      <c r="C24" s="36"/>
      <c r="D24" s="41"/>
      <c r="E24" s="9"/>
      <c r="F24" s="12"/>
      <c r="G24" s="13">
        <f>ROUND(ManodeObra_APU_BASE9141924293439444954[[#This Row],[SALARIO TOTAL]]*ManodeObra_APU_BASE9141924293439444954[[#This Row],[RENDIMIENTO]],2)</f>
        <v>0</v>
      </c>
    </row>
    <row r="25" spans="1:10" ht="13.35" customHeight="1">
      <c r="A25" s="269"/>
      <c r="B25" s="269"/>
      <c r="C25" s="269"/>
      <c r="D25" s="269"/>
      <c r="E25" s="269"/>
      <c r="F25" s="269"/>
      <c r="G25" s="22">
        <f>ROUND(SUM(ManodeObra_APU_BASE9141924293439444954[VR. UNITARIO]),2)</f>
        <v>0</v>
      </c>
    </row>
    <row r="26" spans="1:10">
      <c r="A26" s="259" t="s">
        <v>51</v>
      </c>
      <c r="B26" s="259"/>
      <c r="C26" s="259"/>
      <c r="D26" s="259"/>
      <c r="E26" s="259"/>
      <c r="F26" s="259"/>
      <c r="G26" s="22">
        <f>ROUND(G14+G8+G25+G19,2)</f>
        <v>0</v>
      </c>
    </row>
    <row r="27" spans="1:10">
      <c r="A27" s="267" t="s">
        <v>52</v>
      </c>
      <c r="B27" s="267"/>
      <c r="C27" s="267"/>
      <c r="D27" s="267"/>
      <c r="E27" s="267"/>
      <c r="F27" s="267"/>
      <c r="G27" s="267"/>
    </row>
    <row r="28" spans="1:10">
      <c r="A28" s="81"/>
      <c r="B28" s="82"/>
      <c r="C28" s="82"/>
      <c r="D28" s="82"/>
      <c r="E28" s="82"/>
      <c r="F28" s="83"/>
      <c r="G28" s="24" t="s">
        <v>53</v>
      </c>
    </row>
    <row r="29" spans="1:10">
      <c r="A29" s="269" t="s">
        <v>54</v>
      </c>
      <c r="B29" s="269"/>
      <c r="C29" s="269"/>
      <c r="D29" s="269"/>
      <c r="E29" s="269"/>
      <c r="F29" s="269"/>
      <c r="G29" s="25">
        <v>1</v>
      </c>
    </row>
    <row r="30" spans="1:10">
      <c r="A30" s="278" t="s">
        <v>55</v>
      </c>
      <c r="B30" s="279"/>
      <c r="C30" s="279"/>
      <c r="D30" s="279"/>
      <c r="E30" s="279"/>
      <c r="F30" s="280"/>
      <c r="G30" s="56">
        <f>G26</f>
        <v>0</v>
      </c>
    </row>
    <row r="31" spans="1:10" s="44" customFormat="1" ht="44.25" customHeight="1">
      <c r="A31" s="84"/>
      <c r="B31" s="77" t="s">
        <v>233</v>
      </c>
      <c r="C31" s="85"/>
      <c r="D31" s="86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230</v>
      </c>
      <c r="C32" s="85"/>
      <c r="D32" s="90"/>
      <c r="E32" s="87"/>
      <c r="F32" s="87"/>
      <c r="G32" s="88"/>
      <c r="H32" s="45"/>
      <c r="I32" s="45"/>
      <c r="J32" s="45"/>
    </row>
    <row r="33" spans="1:10" s="44" customFormat="1" ht="15.75">
      <c r="A33" s="84"/>
      <c r="B33" s="89" t="s">
        <v>231</v>
      </c>
      <c r="C33" s="85"/>
      <c r="D33" s="87"/>
      <c r="E33" s="87"/>
      <c r="F33" s="87"/>
      <c r="G33" s="88"/>
      <c r="H33" s="45"/>
      <c r="I33" s="45"/>
      <c r="J33" s="45"/>
    </row>
    <row r="34" spans="1:10" s="44" customFormat="1" ht="15.75">
      <c r="A34" s="91"/>
      <c r="B34" s="76" t="s">
        <v>232</v>
      </c>
      <c r="C34" s="92"/>
      <c r="D34" s="75"/>
      <c r="E34" s="75"/>
      <c r="F34" s="75"/>
      <c r="G34" s="93"/>
      <c r="H34" s="45"/>
      <c r="I34" s="45"/>
      <c r="J34" s="45"/>
    </row>
    <row r="35" spans="1:10" ht="14.25">
      <c r="A35" s="27"/>
      <c r="B35" s="80"/>
      <c r="C35" s="80"/>
      <c r="D35" s="26"/>
      <c r="E35" s="28"/>
      <c r="F35" s="28"/>
      <c r="G35" s="28"/>
    </row>
    <row r="36" spans="1:10" ht="13.7" customHeight="1">
      <c r="A36" s="27"/>
      <c r="B36" s="29"/>
      <c r="C36" s="29"/>
      <c r="D36" s="26"/>
      <c r="E36" s="272"/>
      <c r="F36" s="272"/>
      <c r="G36" s="272"/>
    </row>
    <row r="37" spans="1:10" ht="14.25">
      <c r="A37" s="27"/>
      <c r="B37" s="29"/>
      <c r="C37" s="29"/>
      <c r="D37" s="26"/>
      <c r="E37" s="273"/>
      <c r="F37" s="273"/>
      <c r="G37" s="273"/>
    </row>
    <row r="38" spans="1:10" ht="15">
      <c r="A38" s="30"/>
      <c r="B38" s="26"/>
      <c r="C38" s="26"/>
      <c r="D38" s="26"/>
      <c r="E38" s="270"/>
      <c r="F38" s="270"/>
      <c r="G38" s="270"/>
    </row>
    <row r="39" spans="1:10" ht="15">
      <c r="A39" s="30"/>
      <c r="B39" s="30"/>
      <c r="C39" s="30"/>
      <c r="D39" s="26"/>
      <c r="E39" s="26"/>
      <c r="F39" s="26"/>
      <c r="G39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8:G38"/>
    <mergeCell ref="A27:G27"/>
    <mergeCell ref="A29:F29"/>
    <mergeCell ref="A30:F30"/>
    <mergeCell ref="E36:G36"/>
    <mergeCell ref="E37:G37"/>
    <mergeCell ref="A26:F26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5:F25"/>
  </mergeCells>
  <dataValidations count="1">
    <dataValidation type="list" allowBlank="1" showInputMessage="1" showErrorMessage="1" sqref="E36" xr:uid="{11D92372-7ACB-45AA-83A5-B2B6C862B98D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1.299212598425197" bottom="1.299212598425197" header="0.51181102362204722" footer="0.39370078740157483"/>
  <pageSetup scale="70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E642-1AC0-4A4B-86F2-57EEB4A01F3A}">
  <sheetPr>
    <pageSetUpPr fitToPage="1"/>
  </sheetPr>
  <dimension ref="A1:J63"/>
  <sheetViews>
    <sheetView showGridLines="0" view="pageBreakPreview" zoomScale="70" zoomScaleNormal="70" zoomScaleSheetLayoutView="7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L36" sqref="L36"/>
    </sheetView>
  </sheetViews>
  <sheetFormatPr baseColWidth="10" defaultColWidth="11.42578125" defaultRowHeight="14.25"/>
  <cols>
    <col min="1" max="1" width="2.42578125" style="109" customWidth="1"/>
    <col min="2" max="2" width="123.85546875" style="109" customWidth="1"/>
    <col min="3" max="3" width="14.7109375" style="109" customWidth="1"/>
    <col min="4" max="4" width="12" style="109" bestFit="1" customWidth="1"/>
    <col min="5" max="5" width="16.42578125" style="109" customWidth="1"/>
    <col min="6" max="6" width="16" style="109" customWidth="1"/>
    <col min="7" max="7" width="25.140625" style="109" customWidth="1"/>
    <col min="8" max="16384" width="11.42578125" style="109"/>
  </cols>
  <sheetData>
    <row r="1" spans="2:7" ht="18" customHeight="1">
      <c r="B1" s="283" t="s">
        <v>212</v>
      </c>
      <c r="C1" s="283"/>
      <c r="D1" s="283"/>
      <c r="E1" s="283"/>
      <c r="F1" s="283"/>
      <c r="G1" s="284"/>
    </row>
    <row r="2" spans="2:7" ht="18" customHeight="1">
      <c r="B2" s="285" t="s">
        <v>274</v>
      </c>
      <c r="C2" s="285"/>
      <c r="D2" s="285"/>
      <c r="E2" s="286"/>
      <c r="F2" s="141" t="s">
        <v>275</v>
      </c>
      <c r="G2" s="142">
        <v>1003</v>
      </c>
    </row>
    <row r="3" spans="2:7" ht="21.75" customHeight="1">
      <c r="B3" s="143" t="s">
        <v>1</v>
      </c>
      <c r="C3" s="143" t="s">
        <v>2</v>
      </c>
      <c r="D3" s="144" t="s">
        <v>0</v>
      </c>
      <c r="E3" s="143" t="s">
        <v>237</v>
      </c>
      <c r="F3" s="143" t="s">
        <v>238</v>
      </c>
      <c r="G3" s="145" t="s">
        <v>330</v>
      </c>
    </row>
    <row r="4" spans="2:7" ht="15">
      <c r="B4" s="287" t="s">
        <v>276</v>
      </c>
      <c r="C4" s="288"/>
      <c r="D4" s="288"/>
      <c r="E4" s="288"/>
      <c r="F4" s="288"/>
      <c r="G4" s="289"/>
    </row>
    <row r="5" spans="2:7" ht="48.75" customHeight="1">
      <c r="B5" s="178" t="s">
        <v>329</v>
      </c>
      <c r="C5" s="147" t="s">
        <v>277</v>
      </c>
      <c r="D5" s="147">
        <v>6</v>
      </c>
      <c r="E5" s="148">
        <v>0</v>
      </c>
      <c r="F5" s="149">
        <f>E5*D5</f>
        <v>0</v>
      </c>
      <c r="G5" s="290">
        <f>SUM(F5:F8)</f>
        <v>0</v>
      </c>
    </row>
    <row r="6" spans="2:7" ht="28.5">
      <c r="B6" s="178" t="s">
        <v>278</v>
      </c>
      <c r="C6" s="147" t="s">
        <v>279</v>
      </c>
      <c r="D6" s="147">
        <v>9</v>
      </c>
      <c r="E6" s="148">
        <v>0</v>
      </c>
      <c r="F6" s="149">
        <f>E6*D6</f>
        <v>0</v>
      </c>
      <c r="G6" s="290"/>
    </row>
    <row r="7" spans="2:7" ht="29.25">
      <c r="B7" s="179" t="s">
        <v>323</v>
      </c>
      <c r="C7" s="151" t="s">
        <v>280</v>
      </c>
      <c r="D7" s="152">
        <v>0</v>
      </c>
      <c r="E7" s="153">
        <v>0</v>
      </c>
      <c r="F7" s="149">
        <f t="shared" ref="F7:F8" si="0">E7*D7</f>
        <v>0</v>
      </c>
      <c r="G7" s="291"/>
    </row>
    <row r="8" spans="2:7" ht="29.25">
      <c r="B8" s="178" t="s">
        <v>324</v>
      </c>
      <c r="C8" s="151" t="s">
        <v>280</v>
      </c>
      <c r="D8" s="152">
        <v>0</v>
      </c>
      <c r="E8" s="153">
        <v>0</v>
      </c>
      <c r="F8" s="149">
        <f t="shared" si="0"/>
        <v>0</v>
      </c>
      <c r="G8" s="291"/>
    </row>
    <row r="9" spans="2:7" ht="15">
      <c r="B9" s="292" t="s">
        <v>281</v>
      </c>
      <c r="C9" s="293"/>
      <c r="D9" s="293"/>
      <c r="E9" s="293"/>
      <c r="F9" s="294"/>
      <c r="G9" s="295">
        <f>SUM(F10:F17)</f>
        <v>0</v>
      </c>
    </row>
    <row r="10" spans="2:7" ht="28.5">
      <c r="B10" s="180" t="s">
        <v>282</v>
      </c>
      <c r="C10" s="151" t="s">
        <v>283</v>
      </c>
      <c r="D10" s="154">
        <v>442</v>
      </c>
      <c r="E10" s="155">
        <v>0</v>
      </c>
      <c r="F10" s="156">
        <f>E10*2</f>
        <v>0</v>
      </c>
      <c r="G10" s="295"/>
    </row>
    <row r="11" spans="2:7">
      <c r="B11" s="180" t="s">
        <v>284</v>
      </c>
      <c r="C11" s="157" t="s">
        <v>285</v>
      </c>
      <c r="D11" s="154">
        <v>1</v>
      </c>
      <c r="E11" s="158">
        <v>0</v>
      </c>
      <c r="F11" s="155">
        <f>E11*D11</f>
        <v>0</v>
      </c>
      <c r="G11" s="295"/>
    </row>
    <row r="12" spans="2:7">
      <c r="B12" s="178" t="s">
        <v>286</v>
      </c>
      <c r="C12" s="159" t="s">
        <v>285</v>
      </c>
      <c r="D12" s="159">
        <v>100</v>
      </c>
      <c r="E12" s="148">
        <v>0</v>
      </c>
      <c r="F12" s="153">
        <f>E12*9</f>
        <v>0</v>
      </c>
      <c r="G12" s="295"/>
    </row>
    <row r="13" spans="2:7">
      <c r="B13" s="178" t="s">
        <v>287</v>
      </c>
      <c r="C13" s="159" t="s">
        <v>285</v>
      </c>
      <c r="D13" s="159">
        <v>100</v>
      </c>
      <c r="E13" s="160">
        <v>0</v>
      </c>
      <c r="F13" s="153">
        <f>E13*9</f>
        <v>0</v>
      </c>
      <c r="G13" s="295"/>
    </row>
    <row r="14" spans="2:7">
      <c r="B14" s="178" t="s">
        <v>288</v>
      </c>
      <c r="C14" s="151" t="s">
        <v>279</v>
      </c>
      <c r="D14" s="152">
        <v>1</v>
      </c>
      <c r="E14" s="153">
        <v>0</v>
      </c>
      <c r="F14" s="153">
        <f>E14*D14</f>
        <v>0</v>
      </c>
      <c r="G14" s="295"/>
    </row>
    <row r="15" spans="2:7" ht="18" customHeight="1">
      <c r="B15" s="178" t="s">
        <v>289</v>
      </c>
      <c r="C15" s="151" t="s">
        <v>279</v>
      </c>
      <c r="D15" s="152">
        <v>1</v>
      </c>
      <c r="E15" s="153">
        <v>0</v>
      </c>
      <c r="F15" s="153">
        <f>E15*D15</f>
        <v>0</v>
      </c>
      <c r="G15" s="295"/>
    </row>
    <row r="16" spans="2:7">
      <c r="B16" s="181" t="s">
        <v>290</v>
      </c>
      <c r="C16" s="151" t="s">
        <v>279</v>
      </c>
      <c r="D16" s="152">
        <v>1</v>
      </c>
      <c r="E16" s="153">
        <v>0</v>
      </c>
      <c r="F16" s="153">
        <f>E16*D16</f>
        <v>0</v>
      </c>
      <c r="G16" s="295"/>
    </row>
    <row r="17" spans="2:7" ht="28.5">
      <c r="B17" s="182" t="s">
        <v>291</v>
      </c>
      <c r="C17" s="157" t="s">
        <v>285</v>
      </c>
      <c r="D17" s="161">
        <v>3</v>
      </c>
      <c r="E17" s="158">
        <v>0</v>
      </c>
      <c r="F17" s="156">
        <f>E17*D17</f>
        <v>0</v>
      </c>
      <c r="G17" s="296"/>
    </row>
    <row r="18" spans="2:7" ht="15">
      <c r="B18" s="292" t="s">
        <v>292</v>
      </c>
      <c r="C18" s="293"/>
      <c r="D18" s="293"/>
      <c r="E18" s="293"/>
      <c r="F18" s="294"/>
      <c r="G18" s="297">
        <f>F19*1</f>
        <v>0</v>
      </c>
    </row>
    <row r="19" spans="2:7" ht="33" customHeight="1">
      <c r="B19" s="178" t="s">
        <v>293</v>
      </c>
      <c r="C19" s="151" t="s">
        <v>283</v>
      </c>
      <c r="D19" s="147">
        <v>41</v>
      </c>
      <c r="E19" s="162">
        <v>0</v>
      </c>
      <c r="F19" s="149">
        <f>E19*D19</f>
        <v>0</v>
      </c>
      <c r="G19" s="298"/>
    </row>
    <row r="20" spans="2:7" ht="15">
      <c r="B20" s="292" t="s">
        <v>294</v>
      </c>
      <c r="C20" s="293"/>
      <c r="D20" s="293"/>
      <c r="E20" s="293"/>
      <c r="F20" s="294"/>
      <c r="G20" s="297">
        <f>SUM(F21:F22)</f>
        <v>0</v>
      </c>
    </row>
    <row r="21" spans="2:7" ht="31.5" customHeight="1">
      <c r="B21" s="180" t="s">
        <v>295</v>
      </c>
      <c r="C21" s="157" t="s">
        <v>277</v>
      </c>
      <c r="D21" s="154">
        <v>1</v>
      </c>
      <c r="E21" s="158">
        <v>0</v>
      </c>
      <c r="F21" s="156">
        <f>E21*D21</f>
        <v>0</v>
      </c>
      <c r="G21" s="299"/>
    </row>
    <row r="22" spans="2:7" ht="37.5" customHeight="1">
      <c r="B22" s="183" t="s">
        <v>325</v>
      </c>
      <c r="C22" s="159" t="s">
        <v>280</v>
      </c>
      <c r="D22" s="154">
        <v>0</v>
      </c>
      <c r="E22" s="155">
        <v>0</v>
      </c>
      <c r="F22" s="156">
        <f t="shared" ref="F22" si="1">E22*D22</f>
        <v>0</v>
      </c>
      <c r="G22" s="299"/>
    </row>
    <row r="23" spans="2:7" ht="15">
      <c r="B23" s="292" t="s">
        <v>296</v>
      </c>
      <c r="C23" s="293"/>
      <c r="D23" s="293"/>
      <c r="E23" s="293"/>
      <c r="F23" s="294"/>
      <c r="G23" s="300">
        <f>SUM(F24:F33)</f>
        <v>0</v>
      </c>
    </row>
    <row r="24" spans="2:7" ht="47.25" customHeight="1">
      <c r="B24" s="180" t="s">
        <v>297</v>
      </c>
      <c r="C24" s="159" t="s">
        <v>285</v>
      </c>
      <c r="D24" s="154">
        <v>891</v>
      </c>
      <c r="E24" s="155">
        <v>0</v>
      </c>
      <c r="F24" s="163">
        <f>E24*D24</f>
        <v>0</v>
      </c>
      <c r="G24" s="300"/>
    </row>
    <row r="25" spans="2:7">
      <c r="B25" s="178" t="s">
        <v>286</v>
      </c>
      <c r="C25" s="159" t="s">
        <v>285</v>
      </c>
      <c r="D25" s="159">
        <v>100</v>
      </c>
      <c r="E25" s="148">
        <v>0</v>
      </c>
      <c r="F25" s="153">
        <f>E25*8</f>
        <v>0</v>
      </c>
      <c r="G25" s="300"/>
    </row>
    <row r="26" spans="2:7">
      <c r="B26" s="178" t="s">
        <v>287</v>
      </c>
      <c r="C26" s="159" t="s">
        <v>285</v>
      </c>
      <c r="D26" s="159">
        <v>100</v>
      </c>
      <c r="E26" s="160">
        <v>0</v>
      </c>
      <c r="F26" s="153">
        <f>E26*8</f>
        <v>0</v>
      </c>
      <c r="G26" s="300"/>
    </row>
    <row r="27" spans="2:7">
      <c r="B27" s="178" t="s">
        <v>288</v>
      </c>
      <c r="C27" s="151" t="s">
        <v>279</v>
      </c>
      <c r="D27" s="152">
        <v>1</v>
      </c>
      <c r="E27" s="153">
        <v>0</v>
      </c>
      <c r="F27" s="153">
        <f t="shared" ref="F27:F33" si="2">E27*D27</f>
        <v>0</v>
      </c>
      <c r="G27" s="300"/>
    </row>
    <row r="28" spans="2:7" ht="23.25" customHeight="1">
      <c r="B28" s="178" t="s">
        <v>298</v>
      </c>
      <c r="C28" s="151" t="s">
        <v>279</v>
      </c>
      <c r="D28" s="152">
        <v>1</v>
      </c>
      <c r="E28" s="153">
        <v>0</v>
      </c>
      <c r="F28" s="153">
        <f t="shared" si="2"/>
        <v>0</v>
      </c>
      <c r="G28" s="300"/>
    </row>
    <row r="29" spans="2:7">
      <c r="B29" s="178" t="s">
        <v>299</v>
      </c>
      <c r="C29" s="151" t="s">
        <v>279</v>
      </c>
      <c r="D29" s="152">
        <v>1</v>
      </c>
      <c r="E29" s="153">
        <v>0</v>
      </c>
      <c r="F29" s="153">
        <f t="shared" si="2"/>
        <v>0</v>
      </c>
      <c r="G29" s="300"/>
    </row>
    <row r="30" spans="2:7">
      <c r="B30" s="178" t="s">
        <v>300</v>
      </c>
      <c r="C30" s="151" t="s">
        <v>285</v>
      </c>
      <c r="D30" s="152">
        <v>1</v>
      </c>
      <c r="E30" s="153">
        <v>0</v>
      </c>
      <c r="F30" s="153">
        <f t="shared" si="2"/>
        <v>0</v>
      </c>
      <c r="G30" s="300"/>
    </row>
    <row r="31" spans="2:7">
      <c r="B31" s="178" t="s">
        <v>289</v>
      </c>
      <c r="C31" s="151" t="s">
        <v>279</v>
      </c>
      <c r="D31" s="152">
        <v>1</v>
      </c>
      <c r="E31" s="153">
        <v>0</v>
      </c>
      <c r="F31" s="153">
        <f t="shared" si="2"/>
        <v>0</v>
      </c>
      <c r="G31" s="300"/>
    </row>
    <row r="32" spans="2:7">
      <c r="B32" s="181" t="s">
        <v>290</v>
      </c>
      <c r="C32" s="151" t="s">
        <v>279</v>
      </c>
      <c r="D32" s="152">
        <v>1</v>
      </c>
      <c r="E32" s="153">
        <v>0</v>
      </c>
      <c r="F32" s="153">
        <f t="shared" si="2"/>
        <v>0</v>
      </c>
      <c r="G32" s="300"/>
    </row>
    <row r="33" spans="2:7" ht="29.25">
      <c r="B33" s="179" t="s">
        <v>326</v>
      </c>
      <c r="C33" s="151" t="s">
        <v>280</v>
      </c>
      <c r="D33" s="152">
        <v>0</v>
      </c>
      <c r="E33" s="153">
        <v>0</v>
      </c>
      <c r="F33" s="164">
        <f t="shared" si="2"/>
        <v>0</v>
      </c>
      <c r="G33" s="300"/>
    </row>
    <row r="34" spans="2:7" ht="15">
      <c r="B34" s="303" t="s">
        <v>301</v>
      </c>
      <c r="C34" s="304"/>
      <c r="D34" s="304"/>
      <c r="E34" s="304"/>
      <c r="F34" s="304"/>
      <c r="G34" s="300">
        <f>SUM(F35:F38)</f>
        <v>0</v>
      </c>
    </row>
    <row r="35" spans="2:7" ht="28.5">
      <c r="B35" s="178" t="s">
        <v>302</v>
      </c>
      <c r="C35" s="147" t="s">
        <v>279</v>
      </c>
      <c r="D35" s="147">
        <v>6</v>
      </c>
      <c r="E35" s="148">
        <v>0</v>
      </c>
      <c r="F35" s="149">
        <f>E35*D35</f>
        <v>0</v>
      </c>
      <c r="G35" s="300"/>
    </row>
    <row r="36" spans="2:7" ht="28.5">
      <c r="B36" s="180" t="s">
        <v>303</v>
      </c>
      <c r="C36" s="157" t="s">
        <v>277</v>
      </c>
      <c r="D36" s="154">
        <v>2</v>
      </c>
      <c r="E36" s="158">
        <v>0</v>
      </c>
      <c r="F36" s="156">
        <f>E36*D36</f>
        <v>0</v>
      </c>
      <c r="G36" s="300"/>
    </row>
    <row r="37" spans="2:7" ht="29.25">
      <c r="B37" s="179" t="s">
        <v>323</v>
      </c>
      <c r="C37" s="151" t="s">
        <v>280</v>
      </c>
      <c r="D37" s="152">
        <v>0</v>
      </c>
      <c r="E37" s="153">
        <v>0</v>
      </c>
      <c r="F37" s="165">
        <f t="shared" ref="F37:F38" si="3">E37*D37</f>
        <v>0</v>
      </c>
      <c r="G37" s="300"/>
    </row>
    <row r="38" spans="2:7" ht="29.25">
      <c r="B38" s="178" t="s">
        <v>324</v>
      </c>
      <c r="C38" s="151" t="s">
        <v>280</v>
      </c>
      <c r="D38" s="152">
        <v>0</v>
      </c>
      <c r="E38" s="153">
        <v>0</v>
      </c>
      <c r="F38" s="165">
        <f t="shared" si="3"/>
        <v>0</v>
      </c>
      <c r="G38" s="300"/>
    </row>
    <row r="39" spans="2:7" ht="15">
      <c r="B39" s="287" t="s">
        <v>304</v>
      </c>
      <c r="C39" s="288"/>
      <c r="D39" s="288"/>
      <c r="E39" s="288"/>
      <c r="F39" s="289"/>
      <c r="G39" s="305">
        <f>SUM(F40:F41)</f>
        <v>0</v>
      </c>
    </row>
    <row r="40" spans="2:7" ht="28.5">
      <c r="B40" s="178" t="s">
        <v>305</v>
      </c>
      <c r="C40" s="179" t="s">
        <v>306</v>
      </c>
      <c r="D40" s="184">
        <v>3</v>
      </c>
      <c r="E40" s="185">
        <v>0</v>
      </c>
      <c r="F40" s="186">
        <f>E40*D40</f>
        <v>0</v>
      </c>
      <c r="G40" s="306"/>
    </row>
    <row r="41" spans="2:7" ht="15" hidden="1" customHeight="1">
      <c r="B41" s="178" t="s">
        <v>328</v>
      </c>
      <c r="C41" s="179" t="s">
        <v>306</v>
      </c>
      <c r="D41" s="178">
        <f>G2*2</f>
        <v>2006</v>
      </c>
      <c r="E41" s="187">
        <v>0</v>
      </c>
      <c r="F41" s="186">
        <f>E41*D41</f>
        <v>0</v>
      </c>
      <c r="G41" s="306"/>
    </row>
    <row r="42" spans="2:7" ht="21" hidden="1" customHeight="1">
      <c r="B42" s="307" t="s">
        <v>307</v>
      </c>
      <c r="C42" s="308"/>
      <c r="D42" s="308"/>
      <c r="E42" s="308"/>
      <c r="F42" s="309"/>
      <c r="G42" s="310">
        <f>SUM(F43:F43)</f>
        <v>0</v>
      </c>
    </row>
    <row r="43" spans="2:7">
      <c r="B43" s="179" t="s">
        <v>308</v>
      </c>
      <c r="C43" s="182" t="s">
        <v>306</v>
      </c>
      <c r="D43" s="188">
        <v>883</v>
      </c>
      <c r="E43" s="189">
        <v>0</v>
      </c>
      <c r="F43" s="187">
        <f t="shared" ref="F43" si="4">E43*D43</f>
        <v>0</v>
      </c>
      <c r="G43" s="306"/>
    </row>
    <row r="44" spans="2:7" ht="19.5" customHeight="1">
      <c r="B44" s="166" t="s">
        <v>309</v>
      </c>
      <c r="C44" s="151" t="s">
        <v>306</v>
      </c>
      <c r="D44" s="167">
        <v>1</v>
      </c>
      <c r="E44" s="162">
        <v>0</v>
      </c>
      <c r="F44" s="153">
        <f>E44*D44</f>
        <v>0</v>
      </c>
      <c r="G44" s="168"/>
    </row>
    <row r="45" spans="2:7" ht="15">
      <c r="B45" s="292" t="s">
        <v>310</v>
      </c>
      <c r="C45" s="293"/>
      <c r="D45" s="293"/>
      <c r="E45" s="293"/>
      <c r="F45" s="311"/>
      <c r="G45" s="300">
        <f>SUM(F47:F57)</f>
        <v>0</v>
      </c>
    </row>
    <row r="46" spans="2:7" ht="15">
      <c r="B46" s="312" t="s">
        <v>311</v>
      </c>
      <c r="C46" s="312"/>
      <c r="D46" s="312"/>
      <c r="E46" s="312"/>
      <c r="F46" s="312"/>
      <c r="G46" s="300"/>
    </row>
    <row r="47" spans="2:7" ht="28.5">
      <c r="B47" s="179" t="s">
        <v>312</v>
      </c>
      <c r="C47" s="151" t="s">
        <v>285</v>
      </c>
      <c r="D47" s="152">
        <v>1</v>
      </c>
      <c r="E47" s="153">
        <v>0</v>
      </c>
      <c r="F47" s="169">
        <f t="shared" ref="F47:F53" si="5">E47*D47</f>
        <v>0</v>
      </c>
      <c r="G47" s="300"/>
    </row>
    <row r="48" spans="2:7">
      <c r="B48" s="179" t="s">
        <v>313</v>
      </c>
      <c r="C48" s="170" t="s">
        <v>306</v>
      </c>
      <c r="D48" s="170">
        <v>1</v>
      </c>
      <c r="E48" s="153">
        <v>0</v>
      </c>
      <c r="F48" s="169">
        <f t="shared" si="5"/>
        <v>0</v>
      </c>
      <c r="G48" s="300"/>
    </row>
    <row r="49" spans="1:10" ht="28.5">
      <c r="B49" s="179" t="s">
        <v>327</v>
      </c>
      <c r="C49" s="170" t="s">
        <v>306</v>
      </c>
      <c r="D49" s="170">
        <v>1</v>
      </c>
      <c r="E49" s="153">
        <v>0</v>
      </c>
      <c r="F49" s="169">
        <f t="shared" si="5"/>
        <v>0</v>
      </c>
      <c r="G49" s="300"/>
    </row>
    <row r="50" spans="1:10">
      <c r="B50" s="190" t="s">
        <v>314</v>
      </c>
      <c r="C50" s="170" t="s">
        <v>306</v>
      </c>
      <c r="D50" s="170">
        <v>1</v>
      </c>
      <c r="E50" s="171">
        <v>0</v>
      </c>
      <c r="F50" s="169">
        <f t="shared" si="5"/>
        <v>0</v>
      </c>
      <c r="G50" s="300"/>
    </row>
    <row r="51" spans="1:10">
      <c r="B51" s="179" t="s">
        <v>315</v>
      </c>
      <c r="C51" s="170" t="s">
        <v>306</v>
      </c>
      <c r="D51" s="170">
        <v>5</v>
      </c>
      <c r="E51" s="153">
        <v>0</v>
      </c>
      <c r="F51" s="169">
        <f t="shared" si="5"/>
        <v>0</v>
      </c>
      <c r="G51" s="300"/>
    </row>
    <row r="52" spans="1:10">
      <c r="B52" s="179" t="s">
        <v>316</v>
      </c>
      <c r="C52" s="170" t="s">
        <v>306</v>
      </c>
      <c r="D52" s="170">
        <v>1</v>
      </c>
      <c r="E52" s="153">
        <v>0</v>
      </c>
      <c r="F52" s="169">
        <f t="shared" si="5"/>
        <v>0</v>
      </c>
      <c r="G52" s="300"/>
    </row>
    <row r="53" spans="1:10">
      <c r="B53" s="179" t="s">
        <v>317</v>
      </c>
      <c r="C53" s="170" t="s">
        <v>306</v>
      </c>
      <c r="D53" s="170">
        <v>1</v>
      </c>
      <c r="E53" s="153">
        <v>0</v>
      </c>
      <c r="F53" s="169">
        <f t="shared" si="5"/>
        <v>0</v>
      </c>
      <c r="G53" s="300"/>
    </row>
    <row r="54" spans="1:10" ht="15">
      <c r="B54" s="312" t="s">
        <v>318</v>
      </c>
      <c r="C54" s="312"/>
      <c r="D54" s="312"/>
      <c r="E54" s="312"/>
      <c r="F54" s="312"/>
      <c r="G54" s="300"/>
    </row>
    <row r="55" spans="1:10">
      <c r="B55" s="146" t="s">
        <v>319</v>
      </c>
      <c r="C55" s="157" t="s">
        <v>306</v>
      </c>
      <c r="D55" s="152">
        <v>1</v>
      </c>
      <c r="E55" s="153">
        <v>0</v>
      </c>
      <c r="F55" s="172">
        <f t="shared" ref="F55:F57" si="6">D55*E55</f>
        <v>0</v>
      </c>
      <c r="G55" s="300"/>
    </row>
    <row r="56" spans="1:10">
      <c r="B56" s="150" t="s">
        <v>320</v>
      </c>
      <c r="C56" s="170" t="s">
        <v>306</v>
      </c>
      <c r="D56" s="170">
        <v>1</v>
      </c>
      <c r="E56" s="173">
        <v>0</v>
      </c>
      <c r="F56" s="172">
        <f t="shared" si="6"/>
        <v>0</v>
      </c>
      <c r="G56" s="300"/>
    </row>
    <row r="57" spans="1:10">
      <c r="B57" s="150" t="s">
        <v>321</v>
      </c>
      <c r="C57" s="170" t="s">
        <v>306</v>
      </c>
      <c r="D57" s="170">
        <v>1</v>
      </c>
      <c r="E57" s="173">
        <v>0</v>
      </c>
      <c r="F57" s="174">
        <f t="shared" si="6"/>
        <v>0</v>
      </c>
      <c r="G57" s="300"/>
    </row>
    <row r="58" spans="1:10" ht="15">
      <c r="B58" s="175"/>
      <c r="C58" s="175"/>
      <c r="D58" s="175"/>
      <c r="E58" s="313" t="s">
        <v>27</v>
      </c>
      <c r="F58" s="313"/>
      <c r="G58" s="176">
        <f>SUM(G5:G57)</f>
        <v>0</v>
      </c>
    </row>
    <row r="59" spans="1:10" ht="15" customHeight="1">
      <c r="E59" s="301" t="s">
        <v>322</v>
      </c>
      <c r="F59" s="302"/>
      <c r="G59" s="177">
        <f>G58/G2</f>
        <v>0</v>
      </c>
    </row>
    <row r="60" spans="1:10" s="44" customFormat="1" ht="44.25" customHeight="1">
      <c r="A60" s="84"/>
      <c r="B60" s="77" t="s">
        <v>233</v>
      </c>
      <c r="C60" s="85"/>
      <c r="D60" s="86"/>
      <c r="E60" s="87"/>
      <c r="F60" s="87"/>
      <c r="G60" s="88"/>
      <c r="H60" s="45"/>
      <c r="I60" s="45"/>
      <c r="J60" s="45"/>
    </row>
    <row r="61" spans="1:10" s="44" customFormat="1" ht="15.75">
      <c r="A61" s="84"/>
      <c r="B61" s="89" t="s">
        <v>230</v>
      </c>
      <c r="C61" s="85"/>
      <c r="D61" s="90"/>
      <c r="E61" s="87"/>
      <c r="F61" s="87"/>
      <c r="G61" s="88"/>
      <c r="H61" s="45"/>
      <c r="I61" s="45"/>
      <c r="J61" s="45"/>
    </row>
    <row r="62" spans="1:10" s="44" customFormat="1" ht="15.75">
      <c r="A62" s="84"/>
      <c r="B62" s="89" t="s">
        <v>231</v>
      </c>
      <c r="C62" s="85"/>
      <c r="D62" s="87"/>
      <c r="E62" s="87"/>
      <c r="F62" s="87"/>
      <c r="G62" s="88"/>
      <c r="H62" s="45"/>
      <c r="I62" s="45"/>
      <c r="J62" s="45"/>
    </row>
    <row r="63" spans="1:10" s="44" customFormat="1" ht="15.75">
      <c r="A63" s="91"/>
      <c r="B63" s="76" t="s">
        <v>232</v>
      </c>
      <c r="C63" s="92"/>
      <c r="D63" s="75"/>
      <c r="E63" s="75"/>
      <c r="F63" s="75"/>
      <c r="G63" s="93"/>
      <c r="H63" s="45"/>
      <c r="I63" s="45"/>
      <c r="J63" s="45"/>
    </row>
  </sheetData>
  <mergeCells count="24">
    <mergeCell ref="E59:F59"/>
    <mergeCell ref="B34:F34"/>
    <mergeCell ref="G34:G38"/>
    <mergeCell ref="B39:F39"/>
    <mergeCell ref="G39:G41"/>
    <mergeCell ref="B42:F42"/>
    <mergeCell ref="G42:G43"/>
    <mergeCell ref="B45:F45"/>
    <mergeCell ref="G45:G57"/>
    <mergeCell ref="B46:F46"/>
    <mergeCell ref="B54:F54"/>
    <mergeCell ref="E58:F58"/>
    <mergeCell ref="B18:F18"/>
    <mergeCell ref="G18:G19"/>
    <mergeCell ref="B20:F20"/>
    <mergeCell ref="G20:G22"/>
    <mergeCell ref="B23:F23"/>
    <mergeCell ref="G23:G33"/>
    <mergeCell ref="B1:G1"/>
    <mergeCell ref="B2:E2"/>
    <mergeCell ref="B4:G4"/>
    <mergeCell ref="G5:G8"/>
    <mergeCell ref="B9:F9"/>
    <mergeCell ref="G9:G17"/>
  </mergeCells>
  <printOptions horizontalCentered="1"/>
  <pageMargins left="0.51181102362204722" right="0.51181102362204722" top="0.55118110236220474" bottom="0.55118110236220474" header="0.31496062992125984" footer="0.31496062992125984"/>
  <pageSetup scale="4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C6BD-EE28-4450-951E-C2EC4FFFF896}">
  <sheetPr>
    <pageSetUpPr fitToPage="1"/>
  </sheetPr>
  <dimension ref="A1:J72"/>
  <sheetViews>
    <sheetView showGridLines="0" view="pageBreakPreview" zoomScale="90" zoomScaleNormal="80" zoomScaleSheetLayoutView="90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A2" sqref="A2:F2"/>
    </sheetView>
  </sheetViews>
  <sheetFormatPr baseColWidth="10" defaultColWidth="11.42578125" defaultRowHeight="14.25"/>
  <cols>
    <col min="1" max="1" width="8" style="109" customWidth="1"/>
    <col min="2" max="2" width="81.42578125" style="109" customWidth="1"/>
    <col min="3" max="3" width="12.140625" style="109" customWidth="1"/>
    <col min="4" max="4" width="11.85546875" style="109" bestFit="1" customWidth="1"/>
    <col min="5" max="5" width="14.85546875" style="109" bestFit="1" customWidth="1"/>
    <col min="6" max="6" width="19.5703125" style="109" customWidth="1"/>
    <col min="7" max="7" width="12.85546875" style="109" customWidth="1"/>
    <col min="8" max="8" width="21.5703125" style="139" customWidth="1"/>
    <col min="9" max="16384" width="11.42578125" style="109"/>
  </cols>
  <sheetData>
    <row r="1" spans="1:8" ht="18.75" customHeight="1">
      <c r="A1" s="314" t="s">
        <v>212</v>
      </c>
      <c r="B1" s="315"/>
      <c r="C1" s="315"/>
      <c r="D1" s="315"/>
      <c r="E1" s="315"/>
      <c r="F1" s="316"/>
    </row>
    <row r="2" spans="1:8" ht="18.75" customHeight="1">
      <c r="A2" s="317" t="s">
        <v>235</v>
      </c>
      <c r="B2" s="318"/>
      <c r="C2" s="318"/>
      <c r="D2" s="318"/>
      <c r="E2" s="318"/>
      <c r="F2" s="319"/>
    </row>
    <row r="3" spans="1:8" ht="15">
      <c r="A3" s="320"/>
      <c r="B3" s="321"/>
      <c r="C3" s="321"/>
      <c r="D3" s="321"/>
      <c r="E3" s="321"/>
      <c r="F3" s="321"/>
    </row>
    <row r="4" spans="1:8" ht="18.75" customHeight="1">
      <c r="A4" s="110" t="s">
        <v>236</v>
      </c>
      <c r="B4" s="110" t="s">
        <v>1</v>
      </c>
      <c r="C4" s="110" t="s">
        <v>2</v>
      </c>
      <c r="D4" s="110" t="s">
        <v>0</v>
      </c>
      <c r="E4" s="110" t="s">
        <v>237</v>
      </c>
      <c r="F4" s="110" t="s">
        <v>238</v>
      </c>
      <c r="G4" s="127"/>
      <c r="H4" s="127"/>
    </row>
    <row r="5" spans="1:8">
      <c r="A5" s="322">
        <v>1</v>
      </c>
      <c r="B5" s="111" t="s">
        <v>239</v>
      </c>
      <c r="C5" s="324"/>
      <c r="D5" s="325"/>
      <c r="E5" s="325"/>
      <c r="F5" s="326"/>
    </row>
    <row r="6" spans="1:8">
      <c r="A6" s="323"/>
      <c r="B6" s="112" t="s">
        <v>240</v>
      </c>
      <c r="C6" s="327"/>
      <c r="D6" s="328"/>
      <c r="E6" s="328"/>
      <c r="F6" s="329"/>
    </row>
    <row r="7" spans="1:8">
      <c r="A7" s="323"/>
      <c r="B7" s="113" t="s">
        <v>241</v>
      </c>
      <c r="C7" s="114" t="s">
        <v>198</v>
      </c>
      <c r="D7" s="115">
        <v>2650</v>
      </c>
      <c r="E7" s="116">
        <v>0</v>
      </c>
      <c r="F7" s="128">
        <f>E7*D7</f>
        <v>0</v>
      </c>
      <c r="H7" s="140"/>
    </row>
    <row r="8" spans="1:8">
      <c r="A8" s="323"/>
      <c r="B8" s="113" t="s">
        <v>242</v>
      </c>
      <c r="C8" s="114" t="s">
        <v>198</v>
      </c>
      <c r="D8" s="115">
        <v>250</v>
      </c>
      <c r="E8" s="116">
        <v>0</v>
      </c>
      <c r="F8" s="128">
        <f>E8*D8</f>
        <v>0</v>
      </c>
      <c r="H8" s="140"/>
    </row>
    <row r="9" spans="1:8">
      <c r="A9" s="323"/>
      <c r="B9" s="113" t="s">
        <v>243</v>
      </c>
      <c r="C9" s="114" t="s">
        <v>198</v>
      </c>
      <c r="D9" s="115">
        <v>3</v>
      </c>
      <c r="E9" s="116">
        <v>0</v>
      </c>
      <c r="F9" s="128">
        <f>E9*D9</f>
        <v>0</v>
      </c>
      <c r="H9" s="140"/>
    </row>
    <row r="10" spans="1:8">
      <c r="A10" s="323"/>
      <c r="B10" s="113" t="s">
        <v>244</v>
      </c>
      <c r="C10" s="117" t="s">
        <v>198</v>
      </c>
      <c r="D10" s="118">
        <v>3</v>
      </c>
      <c r="E10" s="119">
        <v>0</v>
      </c>
      <c r="F10" s="128">
        <f>E10*D10</f>
        <v>0</v>
      </c>
      <c r="H10" s="140"/>
    </row>
    <row r="11" spans="1:8">
      <c r="A11" s="323"/>
      <c r="B11" s="113" t="s">
        <v>245</v>
      </c>
      <c r="C11" s="117" t="s">
        <v>198</v>
      </c>
      <c r="D11" s="118">
        <v>3</v>
      </c>
      <c r="E11" s="119">
        <v>0</v>
      </c>
      <c r="F11" s="128">
        <f>E11*D11</f>
        <v>0</v>
      </c>
      <c r="H11" s="140"/>
    </row>
    <row r="12" spans="1:8">
      <c r="A12" s="323"/>
      <c r="B12" s="113" t="s">
        <v>246</v>
      </c>
      <c r="C12" s="117" t="s">
        <v>247</v>
      </c>
      <c r="D12" s="118">
        <v>31</v>
      </c>
      <c r="E12" s="119">
        <v>0</v>
      </c>
      <c r="F12" s="119">
        <f>D12*E12</f>
        <v>0</v>
      </c>
      <c r="H12" s="140"/>
    </row>
    <row r="13" spans="1:8">
      <c r="A13" s="323"/>
      <c r="B13" s="113" t="s">
        <v>248</v>
      </c>
      <c r="C13" s="117" t="s">
        <v>247</v>
      </c>
      <c r="D13" s="120">
        <v>31</v>
      </c>
      <c r="E13" s="119">
        <v>0</v>
      </c>
      <c r="F13" s="119">
        <f>D13*E13</f>
        <v>0</v>
      </c>
    </row>
    <row r="14" spans="1:8">
      <c r="A14" s="322">
        <v>2</v>
      </c>
      <c r="B14" s="111" t="s">
        <v>249</v>
      </c>
      <c r="C14" s="324"/>
      <c r="D14" s="325"/>
      <c r="E14" s="325"/>
      <c r="F14" s="326"/>
    </row>
    <row r="15" spans="1:8">
      <c r="A15" s="323"/>
      <c r="B15" s="121" t="s">
        <v>250</v>
      </c>
      <c r="C15" s="331"/>
      <c r="D15" s="332"/>
      <c r="E15" s="332"/>
      <c r="F15" s="333"/>
    </row>
    <row r="16" spans="1:8">
      <c r="A16" s="323"/>
      <c r="B16" s="113" t="s">
        <v>251</v>
      </c>
      <c r="C16" s="117" t="s">
        <v>198</v>
      </c>
      <c r="D16" s="118">
        <v>148</v>
      </c>
      <c r="E16" s="119">
        <v>0</v>
      </c>
      <c r="F16" s="119">
        <f>D16*E16</f>
        <v>0</v>
      </c>
    </row>
    <row r="17" spans="1:6">
      <c r="A17" s="323"/>
      <c r="B17" s="113" t="s">
        <v>252</v>
      </c>
      <c r="C17" s="117" t="s">
        <v>198</v>
      </c>
      <c r="D17" s="118">
        <v>148</v>
      </c>
      <c r="E17" s="119">
        <v>0</v>
      </c>
      <c r="F17" s="119">
        <f>D17*E17</f>
        <v>0</v>
      </c>
    </row>
    <row r="18" spans="1:6">
      <c r="A18" s="323"/>
      <c r="B18" s="113" t="s">
        <v>246</v>
      </c>
      <c r="C18" s="117" t="s">
        <v>247</v>
      </c>
      <c r="D18" s="118">
        <v>178</v>
      </c>
      <c r="E18" s="119">
        <v>0</v>
      </c>
      <c r="F18" s="119">
        <f>D18*E18</f>
        <v>0</v>
      </c>
    </row>
    <row r="19" spans="1:6">
      <c r="A19" s="323"/>
      <c r="B19" s="113" t="s">
        <v>248</v>
      </c>
      <c r="C19" s="117" t="s">
        <v>247</v>
      </c>
      <c r="D19" s="118">
        <v>178</v>
      </c>
      <c r="E19" s="119">
        <v>0</v>
      </c>
      <c r="F19" s="119">
        <f>D19*E19</f>
        <v>0</v>
      </c>
    </row>
    <row r="20" spans="1:6">
      <c r="A20" s="330">
        <v>3</v>
      </c>
      <c r="B20" s="111" t="s">
        <v>253</v>
      </c>
      <c r="C20" s="324"/>
      <c r="D20" s="325"/>
      <c r="E20" s="325"/>
      <c r="F20" s="326"/>
    </row>
    <row r="21" spans="1:6">
      <c r="A21" s="330"/>
      <c r="B21" s="121" t="s">
        <v>254</v>
      </c>
      <c r="C21" s="331"/>
      <c r="D21" s="332"/>
      <c r="E21" s="332"/>
      <c r="F21" s="333"/>
    </row>
    <row r="22" spans="1:6">
      <c r="A22" s="330"/>
      <c r="B22" s="122" t="s">
        <v>255</v>
      </c>
      <c r="C22" s="117" t="s">
        <v>198</v>
      </c>
      <c r="D22" s="118">
        <v>250</v>
      </c>
      <c r="E22" s="123">
        <v>0</v>
      </c>
      <c r="F22" s="123">
        <f>E22*D22</f>
        <v>0</v>
      </c>
    </row>
    <row r="23" spans="1:6">
      <c r="A23" s="330"/>
      <c r="B23" s="122" t="s">
        <v>256</v>
      </c>
      <c r="C23" s="117" t="s">
        <v>198</v>
      </c>
      <c r="D23" s="118">
        <v>150</v>
      </c>
      <c r="E23" s="123">
        <v>0</v>
      </c>
      <c r="F23" s="123">
        <f>E23*D23</f>
        <v>0</v>
      </c>
    </row>
    <row r="24" spans="1:6">
      <c r="A24" s="330"/>
      <c r="B24" s="122" t="s">
        <v>257</v>
      </c>
      <c r="C24" s="117" t="s">
        <v>198</v>
      </c>
      <c r="D24" s="118">
        <v>3</v>
      </c>
      <c r="E24" s="119">
        <v>0</v>
      </c>
      <c r="F24" s="119">
        <f t="shared" ref="F24:F34" si="0">D24*E24</f>
        <v>0</v>
      </c>
    </row>
    <row r="25" spans="1:6">
      <c r="A25" s="330"/>
      <c r="B25" s="124" t="s">
        <v>258</v>
      </c>
      <c r="C25" s="117" t="s">
        <v>198</v>
      </c>
      <c r="D25" s="118">
        <v>3</v>
      </c>
      <c r="E25" s="125">
        <v>0</v>
      </c>
      <c r="F25" s="125">
        <f t="shared" si="0"/>
        <v>0</v>
      </c>
    </row>
    <row r="26" spans="1:6">
      <c r="A26" s="330"/>
      <c r="B26" s="122" t="s">
        <v>259</v>
      </c>
      <c r="C26" s="117" t="s">
        <v>260</v>
      </c>
      <c r="D26" s="118">
        <v>5</v>
      </c>
      <c r="E26" s="119">
        <v>0</v>
      </c>
      <c r="F26" s="119">
        <f t="shared" si="0"/>
        <v>0</v>
      </c>
    </row>
    <row r="27" spans="1:6">
      <c r="A27" s="330"/>
      <c r="B27" s="122" t="s">
        <v>261</v>
      </c>
      <c r="C27" s="117" t="s">
        <v>198</v>
      </c>
      <c r="D27" s="118">
        <v>250</v>
      </c>
      <c r="E27" s="119">
        <v>0</v>
      </c>
      <c r="F27" s="119">
        <f t="shared" si="0"/>
        <v>0</v>
      </c>
    </row>
    <row r="28" spans="1:6">
      <c r="A28" s="330"/>
      <c r="B28" s="122" t="s">
        <v>262</v>
      </c>
      <c r="C28" s="117" t="s">
        <v>198</v>
      </c>
      <c r="D28" s="118">
        <v>3</v>
      </c>
      <c r="E28" s="119">
        <v>0</v>
      </c>
      <c r="F28" s="119">
        <f t="shared" si="0"/>
        <v>0</v>
      </c>
    </row>
    <row r="29" spans="1:6">
      <c r="A29" s="330"/>
      <c r="B29" s="122" t="s">
        <v>263</v>
      </c>
      <c r="C29" s="117" t="s">
        <v>198</v>
      </c>
      <c r="D29" s="118">
        <v>3</v>
      </c>
      <c r="E29" s="119">
        <v>0</v>
      </c>
      <c r="F29" s="119">
        <f t="shared" si="0"/>
        <v>0</v>
      </c>
    </row>
    <row r="30" spans="1:6">
      <c r="A30" s="330"/>
      <c r="B30" s="122" t="s">
        <v>264</v>
      </c>
      <c r="C30" s="117" t="s">
        <v>198</v>
      </c>
      <c r="D30" s="118">
        <v>16</v>
      </c>
      <c r="E30" s="119">
        <v>0</v>
      </c>
      <c r="F30" s="119">
        <f t="shared" si="0"/>
        <v>0</v>
      </c>
    </row>
    <row r="31" spans="1:6">
      <c r="A31" s="330"/>
      <c r="B31" s="122" t="s">
        <v>265</v>
      </c>
      <c r="C31" s="117" t="s">
        <v>198</v>
      </c>
      <c r="D31" s="118">
        <v>3</v>
      </c>
      <c r="E31" s="119">
        <v>0</v>
      </c>
      <c r="F31" s="119">
        <f t="shared" si="0"/>
        <v>0</v>
      </c>
    </row>
    <row r="32" spans="1:6">
      <c r="A32" s="330"/>
      <c r="B32" s="113" t="s">
        <v>266</v>
      </c>
      <c r="C32" s="117" t="s">
        <v>198</v>
      </c>
      <c r="D32" s="118">
        <v>3</v>
      </c>
      <c r="E32" s="126">
        <v>0</v>
      </c>
      <c r="F32" s="119">
        <f t="shared" si="0"/>
        <v>0</v>
      </c>
    </row>
    <row r="33" spans="1:10">
      <c r="A33" s="330"/>
      <c r="B33" s="113" t="s">
        <v>246</v>
      </c>
      <c r="C33" s="117" t="s">
        <v>247</v>
      </c>
      <c r="D33" s="118">
        <v>72</v>
      </c>
      <c r="E33" s="119">
        <v>0</v>
      </c>
      <c r="F33" s="119">
        <f t="shared" si="0"/>
        <v>0</v>
      </c>
    </row>
    <row r="34" spans="1:10">
      <c r="A34" s="330"/>
      <c r="B34" s="113" t="s">
        <v>248</v>
      </c>
      <c r="C34" s="117" t="s">
        <v>247</v>
      </c>
      <c r="D34" s="118">
        <v>72</v>
      </c>
      <c r="E34" s="119">
        <v>0</v>
      </c>
      <c r="F34" s="119">
        <f t="shared" si="0"/>
        <v>0</v>
      </c>
    </row>
    <row r="35" spans="1:10">
      <c r="A35" s="330">
        <v>4</v>
      </c>
      <c r="B35" s="111" t="s">
        <v>267</v>
      </c>
      <c r="C35" s="324"/>
      <c r="D35" s="325"/>
      <c r="E35" s="325"/>
      <c r="F35" s="326"/>
    </row>
    <row r="36" spans="1:10">
      <c r="A36" s="330"/>
      <c r="B36" s="122" t="s">
        <v>268</v>
      </c>
      <c r="C36" s="117" t="s">
        <v>198</v>
      </c>
      <c r="D36" s="118">
        <v>3</v>
      </c>
      <c r="E36" s="125">
        <v>0</v>
      </c>
      <c r="F36" s="125">
        <f t="shared" ref="F36:F43" si="1">D36*E36</f>
        <v>0</v>
      </c>
    </row>
    <row r="37" spans="1:10">
      <c r="A37" s="330"/>
      <c r="B37" s="124" t="s">
        <v>269</v>
      </c>
      <c r="C37" s="117" t="s">
        <v>198</v>
      </c>
      <c r="D37" s="118">
        <v>30</v>
      </c>
      <c r="E37" s="125">
        <v>0</v>
      </c>
      <c r="F37" s="125">
        <f t="shared" si="1"/>
        <v>0</v>
      </c>
    </row>
    <row r="38" spans="1:10">
      <c r="A38" s="330"/>
      <c r="B38" s="124" t="s">
        <v>270</v>
      </c>
      <c r="C38" s="117" t="s">
        <v>198</v>
      </c>
      <c r="D38" s="118">
        <v>3</v>
      </c>
      <c r="E38" s="119">
        <v>0</v>
      </c>
      <c r="F38" s="125">
        <f t="shared" si="1"/>
        <v>0</v>
      </c>
    </row>
    <row r="39" spans="1:10">
      <c r="A39" s="330"/>
      <c r="B39" s="124" t="s">
        <v>271</v>
      </c>
      <c r="C39" s="117" t="s">
        <v>260</v>
      </c>
      <c r="D39" s="118">
        <v>21</v>
      </c>
      <c r="E39" s="125">
        <v>0</v>
      </c>
      <c r="F39" s="125">
        <f t="shared" si="1"/>
        <v>0</v>
      </c>
    </row>
    <row r="40" spans="1:10">
      <c r="A40" s="330"/>
      <c r="B40" s="124" t="s">
        <v>246</v>
      </c>
      <c r="C40" s="117" t="s">
        <v>247</v>
      </c>
      <c r="D40" s="118">
        <v>64</v>
      </c>
      <c r="E40" s="119">
        <v>0</v>
      </c>
      <c r="F40" s="125">
        <f t="shared" si="1"/>
        <v>0</v>
      </c>
    </row>
    <row r="41" spans="1:10">
      <c r="A41" s="330"/>
      <c r="B41" s="124" t="s">
        <v>248</v>
      </c>
      <c r="C41" s="117" t="s">
        <v>247</v>
      </c>
      <c r="D41" s="118">
        <v>64</v>
      </c>
      <c r="E41" s="119">
        <v>0</v>
      </c>
      <c r="F41" s="125">
        <f t="shared" si="1"/>
        <v>0</v>
      </c>
      <c r="G41" s="139"/>
    </row>
    <row r="42" spans="1:10">
      <c r="A42" s="330"/>
      <c r="B42" s="124" t="s">
        <v>272</v>
      </c>
      <c r="C42" s="117" t="s">
        <v>247</v>
      </c>
      <c r="D42" s="118">
        <v>225</v>
      </c>
      <c r="E42" s="119">
        <v>0</v>
      </c>
      <c r="F42" s="125">
        <f t="shared" si="1"/>
        <v>0</v>
      </c>
      <c r="G42" s="139"/>
    </row>
    <row r="43" spans="1:10">
      <c r="A43" s="330"/>
      <c r="B43" s="124" t="s">
        <v>273</v>
      </c>
      <c r="C43" s="117" t="s">
        <v>247</v>
      </c>
      <c r="D43" s="118">
        <v>225</v>
      </c>
      <c r="E43" s="119">
        <v>0</v>
      </c>
      <c r="F43" s="125">
        <f t="shared" si="1"/>
        <v>0</v>
      </c>
      <c r="G43" s="139"/>
    </row>
    <row r="44" spans="1:10">
      <c r="A44" s="129"/>
      <c r="B44" s="130"/>
      <c r="C44" s="131"/>
      <c r="D44" s="131"/>
      <c r="E44" s="132"/>
      <c r="F44" s="133"/>
      <c r="G44" s="139"/>
    </row>
    <row r="45" spans="1:10">
      <c r="A45" s="134"/>
      <c r="B45" s="135"/>
      <c r="C45" s="136"/>
      <c r="D45" s="136"/>
      <c r="E45" s="138" t="s">
        <v>27</v>
      </c>
      <c r="F45" s="137">
        <f>SUM(F5:F43)</f>
        <v>0</v>
      </c>
      <c r="G45" s="139"/>
    </row>
    <row r="46" spans="1:10">
      <c r="A46" s="191"/>
      <c r="B46" s="139"/>
      <c r="C46" s="139"/>
      <c r="D46" s="139"/>
      <c r="E46" s="139"/>
      <c r="F46" s="192"/>
      <c r="G46" s="139"/>
    </row>
    <row r="47" spans="1:10" s="44" customFormat="1" ht="44.25" customHeight="1">
      <c r="A47" s="84"/>
      <c r="B47" s="77" t="s">
        <v>233</v>
      </c>
      <c r="C47" s="85"/>
      <c r="D47" s="86"/>
      <c r="E47" s="87"/>
      <c r="F47" s="88"/>
      <c r="G47" s="87"/>
      <c r="H47" s="87"/>
      <c r="I47" s="45"/>
      <c r="J47" s="45"/>
    </row>
    <row r="48" spans="1:10" s="44" customFormat="1" ht="15.75">
      <c r="A48" s="84"/>
      <c r="B48" s="89" t="s">
        <v>230</v>
      </c>
      <c r="C48" s="85"/>
      <c r="D48" s="90"/>
      <c r="E48" s="87"/>
      <c r="F48" s="88"/>
      <c r="G48" s="87"/>
      <c r="H48" s="87"/>
      <c r="I48" s="45"/>
      <c r="J48" s="45"/>
    </row>
    <row r="49" spans="1:10" s="44" customFormat="1" ht="15.75">
      <c r="A49" s="84"/>
      <c r="B49" s="89" t="s">
        <v>231</v>
      </c>
      <c r="C49" s="85"/>
      <c r="D49" s="87"/>
      <c r="E49" s="87"/>
      <c r="F49" s="88"/>
      <c r="G49" s="87"/>
      <c r="H49" s="87"/>
      <c r="I49" s="45"/>
      <c r="J49" s="45"/>
    </row>
    <row r="50" spans="1:10" s="44" customFormat="1" ht="15.75">
      <c r="A50" s="91"/>
      <c r="B50" s="76" t="s">
        <v>232</v>
      </c>
      <c r="C50" s="92"/>
      <c r="D50" s="75"/>
      <c r="E50" s="75"/>
      <c r="F50" s="93"/>
      <c r="G50" s="87"/>
      <c r="H50" s="87"/>
      <c r="I50" s="45"/>
      <c r="J50" s="45"/>
    </row>
    <row r="51" spans="1:10">
      <c r="G51" s="139"/>
    </row>
    <row r="52" spans="1:10">
      <c r="G52" s="139"/>
    </row>
    <row r="53" spans="1:10">
      <c r="G53" s="139"/>
    </row>
    <row r="54" spans="1:10">
      <c r="G54" s="139"/>
    </row>
    <row r="55" spans="1:10">
      <c r="G55" s="139"/>
    </row>
    <row r="56" spans="1:10">
      <c r="G56" s="139"/>
    </row>
    <row r="57" spans="1:10">
      <c r="G57" s="139"/>
    </row>
    <row r="58" spans="1:10">
      <c r="G58" s="139"/>
    </row>
    <row r="59" spans="1:10">
      <c r="G59" s="139"/>
    </row>
    <row r="60" spans="1:10">
      <c r="G60" s="139"/>
    </row>
    <row r="61" spans="1:10">
      <c r="G61" s="139"/>
    </row>
    <row r="62" spans="1:10">
      <c r="G62" s="139"/>
    </row>
    <row r="63" spans="1:10">
      <c r="G63" s="139"/>
    </row>
    <row r="64" spans="1:10">
      <c r="G64" s="139"/>
    </row>
    <row r="65" spans="7:7">
      <c r="G65" s="139"/>
    </row>
    <row r="66" spans="7:7">
      <c r="G66" s="139"/>
    </row>
    <row r="67" spans="7:7">
      <c r="G67" s="139"/>
    </row>
    <row r="68" spans="7:7">
      <c r="G68" s="139"/>
    </row>
    <row r="69" spans="7:7">
      <c r="G69" s="139"/>
    </row>
    <row r="70" spans="7:7">
      <c r="G70" s="139"/>
    </row>
    <row r="71" spans="7:7">
      <c r="G71" s="139"/>
    </row>
    <row r="72" spans="7:7">
      <c r="G72" s="139"/>
    </row>
  </sheetData>
  <mergeCells count="14">
    <mergeCell ref="A35:A43"/>
    <mergeCell ref="C35:F35"/>
    <mergeCell ref="A14:A19"/>
    <mergeCell ref="C14:F14"/>
    <mergeCell ref="C15:F15"/>
    <mergeCell ref="A20:A34"/>
    <mergeCell ref="C20:F20"/>
    <mergeCell ref="C21:F21"/>
    <mergeCell ref="A1:F1"/>
    <mergeCell ref="A2:F2"/>
    <mergeCell ref="A3:F3"/>
    <mergeCell ref="A5:A13"/>
    <mergeCell ref="C5:F5"/>
    <mergeCell ref="C6:F6"/>
  </mergeCells>
  <printOptions horizontalCentered="1"/>
  <pageMargins left="0.51181102362204722" right="0.51181102362204722" top="0.55118110236220474" bottom="0.55118110236220474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7D48-E815-4E23-9CAF-804DEE294310}">
  <sheetPr codeName="Hoja1">
    <pageSetUpPr fitToPage="1"/>
  </sheetPr>
  <dimension ref="A1:K37"/>
  <sheetViews>
    <sheetView showGridLines="0" view="pageBreakPreview" zoomScaleNormal="90" zoomScaleSheetLayoutView="100" zoomScalePageLayoutView="150" workbookViewId="0">
      <selection activeCell="E12" sqref="E12"/>
    </sheetView>
  </sheetViews>
  <sheetFormatPr baseColWidth="10" defaultColWidth="7.42578125" defaultRowHeight="12.75" customHeight="1"/>
  <cols>
    <col min="1" max="1" width="12" style="1" bestFit="1" customWidth="1"/>
    <col min="2" max="2" width="55.85546875" style="1" customWidth="1"/>
    <col min="3" max="3" width="15.5703125" style="1" bestFit="1" customWidth="1"/>
    <col min="4" max="4" width="21.28515625" style="1" bestFit="1" customWidth="1"/>
    <col min="5" max="5" width="18.7109375" style="1" bestFit="1" customWidth="1"/>
    <col min="6" max="6" width="16.7109375" style="1" bestFit="1" customWidth="1"/>
    <col min="7" max="7" width="16.42578125" style="1" bestFit="1" customWidth="1"/>
    <col min="8" max="8" width="7.42578125" style="206"/>
    <col min="9" max="9" width="7.42578125" style="83"/>
    <col min="10" max="16384" width="7.42578125" style="1"/>
  </cols>
  <sheetData>
    <row r="1" spans="1:9" ht="13.7" customHeight="1">
      <c r="A1" s="260" t="s">
        <v>28</v>
      </c>
      <c r="B1" s="260"/>
      <c r="C1" s="260"/>
      <c r="D1" s="260"/>
      <c r="E1" s="260"/>
      <c r="F1" s="260"/>
      <c r="G1" s="260"/>
      <c r="H1" s="204"/>
    </row>
    <row r="2" spans="1:9">
      <c r="A2" s="73" t="s">
        <v>29</v>
      </c>
      <c r="B2" s="261" t="s">
        <v>8</v>
      </c>
      <c r="C2" s="262"/>
      <c r="D2" s="262"/>
      <c r="E2" s="263"/>
      <c r="F2" s="73" t="s">
        <v>5</v>
      </c>
      <c r="G2" s="2" t="s">
        <v>6</v>
      </c>
      <c r="H2" s="83"/>
    </row>
    <row r="3" spans="1:9">
      <c r="A3" s="3" t="s">
        <v>9</v>
      </c>
      <c r="B3" s="264" t="s">
        <v>227</v>
      </c>
      <c r="C3" s="265"/>
      <c r="D3" s="265"/>
      <c r="E3" s="266"/>
      <c r="F3" s="3" t="s">
        <v>10</v>
      </c>
      <c r="G3" s="4"/>
      <c r="H3" s="83"/>
    </row>
    <row r="4" spans="1:9" ht="7.5" customHeight="1">
      <c r="A4" s="96"/>
      <c r="B4" s="97"/>
      <c r="C4" s="97"/>
      <c r="D4" s="97"/>
      <c r="E4" s="97"/>
      <c r="F4" s="97"/>
      <c r="G4" s="95"/>
      <c r="H4" s="83"/>
    </row>
    <row r="5" spans="1:9" ht="24.75" customHeight="1">
      <c r="A5" s="267" t="s">
        <v>30</v>
      </c>
      <c r="B5" s="267"/>
      <c r="C5" s="267"/>
      <c r="D5" s="267"/>
      <c r="E5" s="267"/>
      <c r="F5" s="267"/>
      <c r="G5" s="267"/>
      <c r="H5" s="83"/>
    </row>
    <row r="6" spans="1:9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  <c r="H6" s="83"/>
    </row>
    <row r="7" spans="1:9">
      <c r="A7" s="8">
        <v>31001006</v>
      </c>
      <c r="B7" s="34" t="s">
        <v>217</v>
      </c>
      <c r="C7" s="9"/>
      <c r="D7" s="10" t="s">
        <v>35</v>
      </c>
      <c r="E7" s="11">
        <v>0</v>
      </c>
      <c r="F7" s="74">
        <v>0.24</v>
      </c>
      <c r="G7" s="13">
        <f>ROUND(Equipos_APU_BASE[[#This Row],[TARIFA]]*Equipos_APU_BASE[[#This Row],[RENDIMIENTO]]*IF(Equipos_APU_BASE[[#This Row],[UNIDAD]]="%",0.01,1),2)</f>
        <v>0</v>
      </c>
      <c r="H7" s="83"/>
    </row>
    <row r="8" spans="1:9">
      <c r="A8" s="8" t="s">
        <v>36</v>
      </c>
      <c r="B8" s="34" t="s">
        <v>37</v>
      </c>
      <c r="C8" s="9"/>
      <c r="D8" s="10" t="s">
        <v>3</v>
      </c>
      <c r="E8" s="11">
        <v>0</v>
      </c>
      <c r="F8" s="74">
        <v>3</v>
      </c>
      <c r="G8" s="13">
        <f>ROUND(Equipos_APU_BASE[[#This Row],[TARIFA]]*Equipos_APU_BASE[[#This Row],[RENDIMIENTO]]*IF(Equipos_APU_BASE[[#This Row],[UNIDAD]]="%",0.01,1),2)</f>
        <v>0</v>
      </c>
      <c r="H8" s="83"/>
    </row>
    <row r="9" spans="1:9">
      <c r="A9" s="268" t="s">
        <v>38</v>
      </c>
      <c r="B9" s="268"/>
      <c r="C9" s="268"/>
      <c r="D9" s="268"/>
      <c r="E9" s="268"/>
      <c r="F9" s="268"/>
      <c r="G9" s="14">
        <f>ROUND(SUM(Equipos_APU_BASE[VR. UNITARIO]),2)</f>
        <v>0</v>
      </c>
      <c r="H9" s="83"/>
    </row>
    <row r="10" spans="1:9">
      <c r="A10" s="267" t="s">
        <v>39</v>
      </c>
      <c r="B10" s="267"/>
      <c r="C10" s="267"/>
      <c r="D10" s="267"/>
      <c r="E10" s="267"/>
      <c r="F10" s="267"/>
      <c r="G10" s="267"/>
      <c r="H10" s="83"/>
    </row>
    <row r="11" spans="1:9">
      <c r="A11" s="5" t="s">
        <v>31</v>
      </c>
      <c r="B11" s="6" t="s">
        <v>8</v>
      </c>
      <c r="C11" s="6" t="s">
        <v>40</v>
      </c>
      <c r="D11" s="6" t="s">
        <v>5</v>
      </c>
      <c r="E11" s="6" t="s">
        <v>6</v>
      </c>
      <c r="F11" s="6" t="s">
        <v>41</v>
      </c>
      <c r="G11" s="7" t="s">
        <v>7</v>
      </c>
      <c r="H11" s="83"/>
    </row>
    <row r="12" spans="1:9" s="17" customFormat="1">
      <c r="A12" s="8"/>
      <c r="B12" s="9"/>
      <c r="C12" s="9"/>
      <c r="D12" s="10"/>
      <c r="E12" s="12"/>
      <c r="F12" s="16"/>
      <c r="G12" s="13">
        <f>ROUND(Materiales_APU_BASE[[#This Row],[PRECIO UNIT.]]*Materiales_APU_BASE[[#This Row],[CANTIDAD]]*IF(Materiales_APU_BASE[[#This Row],[UNIDAD]]="%",0.01,1),2)</f>
        <v>0</v>
      </c>
      <c r="H12" s="205"/>
      <c r="I12" s="205"/>
    </row>
    <row r="13" spans="1:9">
      <c r="A13" s="268" t="s">
        <v>42</v>
      </c>
      <c r="B13" s="268"/>
      <c r="C13" s="268"/>
      <c r="D13" s="268"/>
      <c r="E13" s="268"/>
      <c r="F13" s="268"/>
      <c r="G13" s="14">
        <f>ROUND(SUM(Materiales_APU_BASE[VR. UNITARIO]),2)</f>
        <v>0</v>
      </c>
      <c r="H13" s="83"/>
    </row>
    <row r="14" spans="1:9">
      <c r="A14" s="267" t="s">
        <v>43</v>
      </c>
      <c r="B14" s="267"/>
      <c r="C14" s="267"/>
      <c r="D14" s="267"/>
      <c r="E14" s="267"/>
      <c r="F14" s="267"/>
      <c r="G14" s="267"/>
      <c r="H14" s="83"/>
    </row>
    <row r="15" spans="1:9">
      <c r="A15" s="5" t="s">
        <v>31</v>
      </c>
      <c r="B15" s="6" t="s">
        <v>8</v>
      </c>
      <c r="C15" s="6" t="s">
        <v>5</v>
      </c>
      <c r="D15" s="6" t="s">
        <v>6</v>
      </c>
      <c r="E15" s="6" t="s">
        <v>44</v>
      </c>
      <c r="F15" s="6" t="s">
        <v>33</v>
      </c>
      <c r="G15" s="7" t="s">
        <v>7</v>
      </c>
      <c r="H15" s="83"/>
    </row>
    <row r="16" spans="1:9">
      <c r="A16" s="8"/>
      <c r="B16" s="34" t="s">
        <v>222</v>
      </c>
      <c r="C16" s="10" t="s">
        <v>224</v>
      </c>
      <c r="D16" s="74">
        <v>1</v>
      </c>
      <c r="E16" s="9"/>
      <c r="F16" s="16">
        <v>0</v>
      </c>
      <c r="G16" s="13">
        <f>Transporte_APU_BASE[[#This Row],[TARIFA]]*Transporte_APU_BASE[[#This Row],[CANTIDAD]]</f>
        <v>0</v>
      </c>
      <c r="H16" s="83"/>
    </row>
    <row r="17" spans="1:11">
      <c r="A17" s="8"/>
      <c r="B17" s="34" t="s">
        <v>223</v>
      </c>
      <c r="C17" s="10" t="s">
        <v>225</v>
      </c>
      <c r="D17" s="74">
        <v>1</v>
      </c>
      <c r="E17" s="9"/>
      <c r="F17" s="16">
        <v>0</v>
      </c>
      <c r="G17" s="13">
        <f>Transporte_APU_BASE[[#This Row],[TARIFA]]*Transporte_APU_BASE[[#This Row],[CANTIDAD]]</f>
        <v>0</v>
      </c>
      <c r="H17" s="83"/>
    </row>
    <row r="18" spans="1:11">
      <c r="A18" s="268" t="s">
        <v>45</v>
      </c>
      <c r="B18" s="268"/>
      <c r="C18" s="268"/>
      <c r="D18" s="268"/>
      <c r="E18" s="268"/>
      <c r="F18" s="268"/>
      <c r="G18" s="14">
        <f>ROUND(SUM(Transporte_APU_BASE[VR. UNITARIO]),2)</f>
        <v>0</v>
      </c>
      <c r="H18" s="83"/>
    </row>
    <row r="19" spans="1:11">
      <c r="A19" s="267" t="s">
        <v>46</v>
      </c>
      <c r="B19" s="267"/>
      <c r="C19" s="267"/>
      <c r="D19" s="267"/>
      <c r="E19" s="267"/>
      <c r="F19" s="267"/>
      <c r="G19" s="267"/>
      <c r="H19" s="83"/>
    </row>
    <row r="20" spans="1:11">
      <c r="A20" s="5" t="s">
        <v>31</v>
      </c>
      <c r="B20" s="6" t="s">
        <v>8</v>
      </c>
      <c r="C20" s="6" t="s">
        <v>219</v>
      </c>
      <c r="D20" s="6" t="s">
        <v>47</v>
      </c>
      <c r="E20" s="6" t="s">
        <v>220</v>
      </c>
      <c r="F20" s="6" t="s">
        <v>34</v>
      </c>
      <c r="G20" s="7" t="s">
        <v>7</v>
      </c>
      <c r="H20" s="83"/>
    </row>
    <row r="21" spans="1:11">
      <c r="A21" s="8">
        <v>40101003</v>
      </c>
      <c r="B21" s="34" t="s">
        <v>48</v>
      </c>
      <c r="C21" s="18">
        <v>0</v>
      </c>
      <c r="D21" s="19">
        <v>0</v>
      </c>
      <c r="E21" s="11">
        <v>0</v>
      </c>
      <c r="F21" s="78">
        <v>0.32500000000000001</v>
      </c>
      <c r="G21" s="13">
        <f>ROUND(ManodeObra_APU_BASE[[#This Row],[SALARIO TOTAL]]*ManodeObra_APU_BASE[[#This Row],[RENDIMIENTO]],2)</f>
        <v>0</v>
      </c>
      <c r="H21" s="83"/>
    </row>
    <row r="22" spans="1:11">
      <c r="A22" s="8">
        <v>40201001</v>
      </c>
      <c r="B22" s="34" t="s">
        <v>49</v>
      </c>
      <c r="C22" s="20">
        <v>0</v>
      </c>
      <c r="D22" s="21">
        <v>0</v>
      </c>
      <c r="E22" s="11">
        <v>0</v>
      </c>
      <c r="F22" s="78">
        <v>0.32500000000000001</v>
      </c>
      <c r="G22" s="13">
        <f>ROUND(ManodeObra_APU_BASE[[#This Row],[SALARIO TOTAL]]*ManodeObra_APU_BASE[[#This Row],[RENDIMIENTO]],2)</f>
        <v>0</v>
      </c>
      <c r="H22" s="83"/>
    </row>
    <row r="23" spans="1:11" ht="13.35" customHeight="1">
      <c r="A23" s="269" t="s">
        <v>50</v>
      </c>
      <c r="B23" s="269"/>
      <c r="C23" s="269"/>
      <c r="D23" s="269"/>
      <c r="E23" s="269"/>
      <c r="F23" s="269"/>
      <c r="G23" s="22">
        <f>ROUND(SUM(ManodeObra_APU_BASE[VR. UNITARIO]),2)</f>
        <v>0</v>
      </c>
      <c r="H23" s="83"/>
    </row>
    <row r="24" spans="1:11">
      <c r="A24" s="259" t="s">
        <v>51</v>
      </c>
      <c r="B24" s="259"/>
      <c r="C24" s="259"/>
      <c r="D24" s="259"/>
      <c r="E24" s="259"/>
      <c r="F24" s="259"/>
      <c r="G24" s="22">
        <f>ROUND(G13+G9+G23+G18,2)</f>
        <v>0</v>
      </c>
      <c r="H24" s="83"/>
    </row>
    <row r="25" spans="1:11">
      <c r="A25" s="267" t="s">
        <v>52</v>
      </c>
      <c r="B25" s="267"/>
      <c r="C25" s="267"/>
      <c r="D25" s="267"/>
      <c r="E25" s="267"/>
      <c r="F25" s="267"/>
      <c r="G25" s="267"/>
      <c r="H25" s="83"/>
    </row>
    <row r="26" spans="1:11">
      <c r="A26" s="274"/>
      <c r="B26" s="275"/>
      <c r="C26" s="275"/>
      <c r="D26" s="275"/>
      <c r="E26" s="275"/>
      <c r="F26" s="276"/>
      <c r="G26" s="24" t="s">
        <v>53</v>
      </c>
      <c r="H26" s="83"/>
    </row>
    <row r="27" spans="1:11">
      <c r="A27" s="269"/>
      <c r="B27" s="269"/>
      <c r="C27" s="269"/>
      <c r="D27" s="269"/>
      <c r="E27" s="269"/>
      <c r="F27" s="269"/>
      <c r="G27" s="25">
        <v>1</v>
      </c>
      <c r="H27" s="83"/>
    </row>
    <row r="28" spans="1:11">
      <c r="A28" s="271" t="s">
        <v>55</v>
      </c>
      <c r="B28" s="271"/>
      <c r="C28" s="271"/>
      <c r="D28" s="271"/>
      <c r="E28" s="271"/>
      <c r="F28" s="271"/>
      <c r="G28" s="22">
        <f>G24</f>
        <v>0</v>
      </c>
      <c r="H28" s="83"/>
    </row>
    <row r="29" spans="1:11" s="44" customFormat="1" ht="51" customHeight="1">
      <c r="A29" s="84"/>
      <c r="B29" s="77" t="s">
        <v>233</v>
      </c>
      <c r="C29" s="85"/>
      <c r="D29" s="86"/>
      <c r="E29" s="87"/>
      <c r="F29" s="87"/>
      <c r="G29" s="88"/>
      <c r="H29" s="45"/>
      <c r="I29" s="87"/>
      <c r="J29" s="45"/>
      <c r="K29" s="45"/>
    </row>
    <row r="30" spans="1:11" s="51" customFormat="1" ht="15" customHeight="1">
      <c r="A30" s="98"/>
      <c r="B30" s="99" t="s">
        <v>230</v>
      </c>
      <c r="C30" s="100"/>
      <c r="D30" s="101"/>
      <c r="E30" s="102"/>
      <c r="F30" s="102"/>
      <c r="G30" s="103"/>
      <c r="H30" s="50"/>
      <c r="I30" s="102"/>
      <c r="J30" s="50"/>
      <c r="K30" s="50"/>
    </row>
    <row r="31" spans="1:11" s="51" customFormat="1" ht="15" customHeight="1">
      <c r="A31" s="98"/>
      <c r="B31" s="99" t="s">
        <v>231</v>
      </c>
      <c r="C31" s="100"/>
      <c r="D31" s="102"/>
      <c r="E31" s="102"/>
      <c r="F31" s="102"/>
      <c r="G31" s="103"/>
      <c r="H31" s="50"/>
      <c r="I31" s="102"/>
      <c r="J31" s="50"/>
      <c r="K31" s="50"/>
    </row>
    <row r="32" spans="1:11" s="51" customFormat="1" ht="15" customHeight="1">
      <c r="A32" s="104"/>
      <c r="B32" s="105" t="s">
        <v>232</v>
      </c>
      <c r="C32" s="106"/>
      <c r="D32" s="107"/>
      <c r="E32" s="107"/>
      <c r="F32" s="107"/>
      <c r="G32" s="108"/>
      <c r="H32" s="50"/>
      <c r="I32" s="102"/>
      <c r="J32" s="50"/>
      <c r="K32" s="50"/>
    </row>
    <row r="33" spans="1:7" ht="14.25">
      <c r="A33" s="27"/>
      <c r="B33" s="80"/>
      <c r="C33" s="80"/>
      <c r="D33" s="26"/>
      <c r="E33" s="28"/>
      <c r="F33" s="28"/>
      <c r="G33" s="28"/>
    </row>
    <row r="34" spans="1:7" ht="13.7" customHeight="1">
      <c r="A34" s="27"/>
      <c r="B34" s="29"/>
      <c r="C34" s="29"/>
      <c r="D34" s="26"/>
      <c r="E34" s="272"/>
      <c r="F34" s="272"/>
      <c r="G34" s="272"/>
    </row>
    <row r="35" spans="1:7" ht="14.25">
      <c r="A35" s="27"/>
      <c r="B35" s="29"/>
      <c r="C35" s="29"/>
      <c r="D35" s="26"/>
      <c r="E35" s="273"/>
      <c r="F35" s="273"/>
      <c r="G35" s="273"/>
    </row>
    <row r="36" spans="1:7" ht="15">
      <c r="A36" s="30"/>
      <c r="B36" s="26"/>
      <c r="C36" s="26"/>
      <c r="D36" s="26"/>
      <c r="E36" s="270"/>
      <c r="F36" s="270"/>
      <c r="G36" s="270"/>
    </row>
    <row r="37" spans="1:7" ht="15">
      <c r="A37" s="30"/>
      <c r="B37" s="30"/>
      <c r="C37" s="30"/>
      <c r="D37" s="26"/>
      <c r="E37" s="26"/>
      <c r="F37" s="26"/>
      <c r="G37" s="31"/>
    </row>
  </sheetData>
  <mergeCells count="19">
    <mergeCell ref="E36:G36"/>
    <mergeCell ref="A25:G25"/>
    <mergeCell ref="A27:F27"/>
    <mergeCell ref="A28:F28"/>
    <mergeCell ref="E34:G34"/>
    <mergeCell ref="E35:G35"/>
    <mergeCell ref="A26:F26"/>
    <mergeCell ref="A24:F24"/>
    <mergeCell ref="A1:G1"/>
    <mergeCell ref="B2:E2"/>
    <mergeCell ref="B3:E3"/>
    <mergeCell ref="A5:G5"/>
    <mergeCell ref="A9:F9"/>
    <mergeCell ref="A10:G10"/>
    <mergeCell ref="A13:F13"/>
    <mergeCell ref="A14:G14"/>
    <mergeCell ref="A18:F18"/>
    <mergeCell ref="A19:G19"/>
    <mergeCell ref="A23:F23"/>
  </mergeCells>
  <dataValidations disablePrompts="1" count="1">
    <dataValidation type="list" allowBlank="1" showInputMessage="1" showErrorMessage="1" sqref="E34" xr:uid="{77261A88-3FE6-4213-B3DD-EAC5C2B2E7AC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73" fitToHeight="0" orientation="landscape" r:id="rId1"/>
  <headerFooter scaleWithDoc="0"/>
  <legacyDrawingHF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61E4-7681-4BE2-8010-0FAFFE182619}">
  <sheetPr codeName="Hoja3">
    <pageSetUpPr fitToPage="1"/>
  </sheetPr>
  <dimension ref="A1:J53"/>
  <sheetViews>
    <sheetView showGridLines="0" view="pageBreakPreview" zoomScale="80" zoomScaleNormal="70" zoomScaleSheetLayoutView="80" zoomScalePageLayoutView="150" workbookViewId="0">
      <selection activeCell="B13" sqref="B13"/>
    </sheetView>
  </sheetViews>
  <sheetFormatPr baseColWidth="10" defaultColWidth="7.42578125" defaultRowHeight="12.75"/>
  <cols>
    <col min="1" max="1" width="15.28515625" style="1" customWidth="1"/>
    <col min="2" max="2" width="77.85546875" style="1" bestFit="1" customWidth="1"/>
    <col min="3" max="3" width="13.42578125" style="1" customWidth="1"/>
    <col min="4" max="4" width="23.5703125" style="1" customWidth="1"/>
    <col min="5" max="5" width="23.85546875" style="1" customWidth="1"/>
    <col min="6" max="7" width="21" style="1" bestFit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27.75" customHeight="1">
      <c r="A3" s="3" t="s">
        <v>11</v>
      </c>
      <c r="B3" s="277" t="s">
        <v>12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12">
        <v>3</v>
      </c>
      <c r="G7" s="13">
        <f>ROUND(Equipos_APU_BASE813[[#This Row],[TARIFA]]*Equipos_APU_BASE813[[#This Row],[RENDIMIENTO]]*IF(Equipos_APU_BASE813[[#This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56</v>
      </c>
      <c r="B11" s="33" t="s">
        <v>57</v>
      </c>
      <c r="C11" s="9"/>
      <c r="D11" s="10" t="s">
        <v>10</v>
      </c>
      <c r="E11" s="78">
        <v>1</v>
      </c>
      <c r="F11" s="16">
        <v>0</v>
      </c>
      <c r="G11" s="13">
        <f>ROUND(Materiales_APU_BASE712[[#This Row],[PRECIO UNIT.]]*Materiales_APU_BASE712[[#This Row],[CANTIDAD]]*IF(Materiales_APU_BASE712[[#This Row],[UNIDAD]]="%",0.01,1),2)</f>
        <v>0</v>
      </c>
      <c r="H11" s="15"/>
    </row>
    <row r="12" spans="1:8">
      <c r="A12" s="8" t="s">
        <v>58</v>
      </c>
      <c r="B12" s="34" t="s">
        <v>221</v>
      </c>
      <c r="C12" s="9"/>
      <c r="D12" s="10" t="s">
        <v>10</v>
      </c>
      <c r="E12" s="78">
        <v>1</v>
      </c>
      <c r="F12" s="16">
        <v>0</v>
      </c>
      <c r="G12" s="13">
        <f>ROUND(Materiales_APU_BASE712[[#This Row],[PRECIO UNIT.]]*Materiales_APU_BASE712[[#This Row],[CANTIDAD]]*IF(Materiales_APU_BASE712[[#This Row],[UNIDAD]]="%",0.01,1),2)</f>
        <v>0</v>
      </c>
      <c r="H12" s="15"/>
    </row>
    <row r="13" spans="1:8">
      <c r="A13" s="8" t="s">
        <v>59</v>
      </c>
      <c r="B13" s="34" t="s">
        <v>60</v>
      </c>
      <c r="C13" s="9"/>
      <c r="D13" s="10" t="s">
        <v>35</v>
      </c>
      <c r="E13" s="78">
        <v>1</v>
      </c>
      <c r="F13" s="16">
        <v>0</v>
      </c>
      <c r="G13" s="13">
        <f>ROUND(Materiales_APU_BASE712[[#This Row],[PRECIO UNIT.]]*Materiales_APU_BASE712[[#This Row],[CANTIDAD]]*IF(Materiales_APU_BASE712[[#This Row],[UNIDAD]]="%",0.01,1),2)</f>
        <v>0</v>
      </c>
      <c r="H13" s="15"/>
    </row>
    <row r="14" spans="1:8">
      <c r="A14" s="8" t="s">
        <v>61</v>
      </c>
      <c r="B14" s="34" t="s">
        <v>62</v>
      </c>
      <c r="C14" s="9"/>
      <c r="D14" s="10" t="s">
        <v>35</v>
      </c>
      <c r="E14" s="78">
        <v>2</v>
      </c>
      <c r="F14" s="16">
        <v>0</v>
      </c>
      <c r="G14" s="13">
        <f>ROUND(Materiales_APU_BASE712[[#This Row],[PRECIO UNIT.]]*Materiales_APU_BASE712[[#This Row],[CANTIDAD]]*IF(Materiales_APU_BASE712[[#This Row],[UNIDAD]]="%",0.01,1),2)</f>
        <v>0</v>
      </c>
      <c r="H14" s="15"/>
    </row>
    <row r="15" spans="1:8">
      <c r="A15" s="8" t="s">
        <v>63</v>
      </c>
      <c r="B15" s="34" t="s">
        <v>64</v>
      </c>
      <c r="C15" s="9"/>
      <c r="D15" s="10" t="s">
        <v>10</v>
      </c>
      <c r="E15" s="78">
        <v>4</v>
      </c>
      <c r="F15" s="16">
        <v>0</v>
      </c>
      <c r="G15" s="13">
        <f>ROUND(Materiales_APU_BASE712[[#This Row],[PRECIO UNIT.]]*Materiales_APU_BASE712[[#This Row],[CANTIDAD]]*IF(Materiales_APU_BASE712[[#This Row],[UNIDAD]]="%",0.01,1),2)</f>
        <v>0</v>
      </c>
      <c r="H15" s="15"/>
    </row>
    <row r="16" spans="1:8">
      <c r="A16" s="8" t="s">
        <v>65</v>
      </c>
      <c r="B16" s="34" t="s">
        <v>66</v>
      </c>
      <c r="C16" s="9"/>
      <c r="D16" s="10" t="s">
        <v>10</v>
      </c>
      <c r="E16" s="78">
        <v>4</v>
      </c>
      <c r="F16" s="16">
        <v>0</v>
      </c>
      <c r="G16" s="13">
        <f>ROUND(Materiales_APU_BASE712[[#This Row],[PRECIO UNIT.]]*Materiales_APU_BASE712[[#This Row],[CANTIDAD]]*IF(Materiales_APU_BASE712[[#This Row],[UNIDAD]]="%",0.01,1),2)</f>
        <v>0</v>
      </c>
      <c r="H16" s="15"/>
    </row>
    <row r="17" spans="1:8">
      <c r="A17" s="8" t="s">
        <v>67</v>
      </c>
      <c r="B17" s="34" t="s">
        <v>68</v>
      </c>
      <c r="C17" s="9"/>
      <c r="D17" s="10" t="s">
        <v>10</v>
      </c>
      <c r="E17" s="78">
        <v>1</v>
      </c>
      <c r="F17" s="16">
        <v>0</v>
      </c>
      <c r="G17" s="13">
        <f>ROUND(Materiales_APU_BASE712[[#This Row],[PRECIO UNIT.]]*Materiales_APU_BASE712[[#This Row],[CANTIDAD]]*IF(Materiales_APU_BASE712[[#This Row],[UNIDAD]]="%",0.01,1),2)</f>
        <v>0</v>
      </c>
      <c r="H17" s="15"/>
    </row>
    <row r="18" spans="1:8">
      <c r="A18" s="8" t="s">
        <v>69</v>
      </c>
      <c r="B18" s="34" t="s">
        <v>70</v>
      </c>
      <c r="C18" s="9"/>
      <c r="D18" s="10" t="s">
        <v>10</v>
      </c>
      <c r="E18" s="78">
        <v>1</v>
      </c>
      <c r="F18" s="16">
        <v>0</v>
      </c>
      <c r="G18" s="13">
        <f>ROUND(Materiales_APU_BASE712[[#This Row],[PRECIO UNIT.]]*Materiales_APU_BASE712[[#This Row],[CANTIDAD]]*IF(Materiales_APU_BASE712[[#This Row],[UNIDAD]]="%",0.01,1),2)</f>
        <v>0</v>
      </c>
      <c r="H18" s="15"/>
    </row>
    <row r="19" spans="1:8">
      <c r="A19" s="8">
        <v>17010105</v>
      </c>
      <c r="B19" s="34" t="s">
        <v>71</v>
      </c>
      <c r="C19" s="9"/>
      <c r="D19" s="10" t="s">
        <v>72</v>
      </c>
      <c r="E19" s="78">
        <v>0.38519999999999999</v>
      </c>
      <c r="F19" s="16">
        <v>0</v>
      </c>
      <c r="G19" s="13">
        <f>ROUND(Materiales_APU_BASE712[[#This Row],[PRECIO UNIT.]]*Materiales_APU_BASE712[[#This Row],[CANTIDAD]]*IF(Materiales_APU_BASE712[[#This Row],[UNIDAD]]="%",0.01,1),2)</f>
        <v>0</v>
      </c>
      <c r="H19" s="15"/>
    </row>
    <row r="20" spans="1:8">
      <c r="A20" s="8" t="s">
        <v>73</v>
      </c>
      <c r="B20" s="34" t="s">
        <v>74</v>
      </c>
      <c r="C20" s="9"/>
      <c r="D20" s="10" t="s">
        <v>75</v>
      </c>
      <c r="E20" s="78">
        <v>2</v>
      </c>
      <c r="F20" s="16">
        <v>0</v>
      </c>
      <c r="G20" s="13">
        <f>ROUND(Materiales_APU_BASE712[[#This Row],[PRECIO UNIT.]]*Materiales_APU_BASE712[[#This Row],[CANTIDAD]]*IF(Materiales_APU_BASE712[[#This Row],[UNIDAD]]="%",0.01,1),2)</f>
        <v>0</v>
      </c>
      <c r="H20" s="15"/>
    </row>
    <row r="21" spans="1:8">
      <c r="A21" s="8" t="s">
        <v>76</v>
      </c>
      <c r="B21" s="34" t="s">
        <v>77</v>
      </c>
      <c r="C21" s="9"/>
      <c r="D21" s="10" t="s">
        <v>10</v>
      </c>
      <c r="E21" s="78">
        <v>1</v>
      </c>
      <c r="F21" s="16">
        <v>0</v>
      </c>
      <c r="G21" s="13">
        <f>ROUND(Materiales_APU_BASE712[[#This Row],[PRECIO UNIT.]]*Materiales_APU_BASE712[[#This Row],[CANTIDAD]]*IF(Materiales_APU_BASE712[[#This Row],[UNIDAD]]="%",0.01,1),2)</f>
        <v>0</v>
      </c>
      <c r="H21" s="15"/>
    </row>
    <row r="22" spans="1:8">
      <c r="A22" s="8" t="s">
        <v>78</v>
      </c>
      <c r="B22" s="34" t="s">
        <v>79</v>
      </c>
      <c r="C22" s="9"/>
      <c r="D22" s="10" t="s">
        <v>10</v>
      </c>
      <c r="E22" s="78">
        <v>1</v>
      </c>
      <c r="F22" s="16">
        <v>0</v>
      </c>
      <c r="G22" s="13">
        <f>ROUND(Materiales_APU_BASE712[[#This Row],[PRECIO UNIT.]]*Materiales_APU_BASE712[[#This Row],[CANTIDAD]]*IF(Materiales_APU_BASE712[[#This Row],[UNIDAD]]="%",0.01,1),2)</f>
        <v>0</v>
      </c>
      <c r="H22" s="15"/>
    </row>
    <row r="23" spans="1:8">
      <c r="A23" s="8" t="s">
        <v>80</v>
      </c>
      <c r="B23" s="34" t="s">
        <v>81</v>
      </c>
      <c r="C23" s="9"/>
      <c r="D23" s="10" t="s">
        <v>10</v>
      </c>
      <c r="E23" s="78">
        <v>1</v>
      </c>
      <c r="F23" s="16">
        <v>0</v>
      </c>
      <c r="G23" s="13">
        <f>ROUND(Materiales_APU_BASE712[[#This Row],[PRECIO UNIT.]]*Materiales_APU_BASE712[[#This Row],[CANTIDAD]]*IF(Materiales_APU_BASE712[[#This Row],[UNIDAD]]="%",0.01,1),2)</f>
        <v>0</v>
      </c>
      <c r="H23" s="15"/>
    </row>
    <row r="24" spans="1:8">
      <c r="A24" s="8" t="s">
        <v>82</v>
      </c>
      <c r="B24" s="34" t="s">
        <v>83</v>
      </c>
      <c r="C24" s="9"/>
      <c r="D24" s="10" t="s">
        <v>75</v>
      </c>
      <c r="E24" s="78">
        <v>2</v>
      </c>
      <c r="F24" s="16">
        <v>0</v>
      </c>
      <c r="G24" s="13">
        <f>ROUND(Materiales_APU_BASE712[[#This Row],[PRECIO UNIT.]]*Materiales_APU_BASE712[[#This Row],[CANTIDAD]]*IF(Materiales_APU_BASE712[[#This Row],[UNIDAD]]="%",0.01,1),2)</f>
        <v>0</v>
      </c>
      <c r="H24" s="15"/>
    </row>
    <row r="25" spans="1:8">
      <c r="A25" s="8" t="s">
        <v>84</v>
      </c>
      <c r="B25" s="34" t="s">
        <v>85</v>
      </c>
      <c r="C25" s="9"/>
      <c r="D25" s="10" t="s">
        <v>10</v>
      </c>
      <c r="E25" s="78">
        <v>1</v>
      </c>
      <c r="F25" s="16">
        <v>0</v>
      </c>
      <c r="G25" s="13">
        <f>ROUND(Materiales_APU_BASE712[[#This Row],[PRECIO UNIT.]]*Materiales_APU_BASE712[[#This Row],[CANTIDAD]]*IF(Materiales_APU_BASE712[[#This Row],[UNIDAD]]="%",0.01,1),2)</f>
        <v>0</v>
      </c>
      <c r="H25" s="15"/>
    </row>
    <row r="26" spans="1:8">
      <c r="A26" s="8" t="s">
        <v>86</v>
      </c>
      <c r="B26" s="34" t="s">
        <v>87</v>
      </c>
      <c r="C26" s="9"/>
      <c r="D26" s="10" t="s">
        <v>10</v>
      </c>
      <c r="E26" s="78">
        <v>1</v>
      </c>
      <c r="F26" s="16">
        <v>0</v>
      </c>
      <c r="G26" s="13">
        <f>ROUND(Materiales_APU_BASE712[[#This Row],[PRECIO UNIT.]]*Materiales_APU_BASE712[[#This Row],[CANTIDAD]]*IF(Materiales_APU_BASE712[[#This Row],[UNIDAD]]="%",0.01,1),2)</f>
        <v>0</v>
      </c>
      <c r="H26" s="15"/>
    </row>
    <row r="27" spans="1:8">
      <c r="A27" s="8" t="s">
        <v>88</v>
      </c>
      <c r="B27" s="34" t="s">
        <v>89</v>
      </c>
      <c r="C27" s="9"/>
      <c r="D27" s="10" t="s">
        <v>10</v>
      </c>
      <c r="E27" s="78">
        <v>1</v>
      </c>
      <c r="F27" s="16">
        <v>0</v>
      </c>
      <c r="G27" s="13">
        <f>ROUND(Materiales_APU_BASE712[[#This Row],[PRECIO UNIT.]]*Materiales_APU_BASE712[[#This Row],[CANTIDAD]]*IF(Materiales_APU_BASE712[[#This Row],[UNIDAD]]="%",0.01,1),2)</f>
        <v>0</v>
      </c>
      <c r="H27" s="15"/>
    </row>
    <row r="28" spans="1:8" s="17" customFormat="1">
      <c r="A28" s="8"/>
      <c r="B28" s="9"/>
      <c r="C28" s="9"/>
      <c r="D28" s="10"/>
      <c r="E28" s="12"/>
      <c r="F28" s="16"/>
      <c r="G28" s="13">
        <f>ROUND(Materiales_APU_BASE712[[#This Row],[PRECIO UNIT.]]*Materiales_APU_BASE712[[#This Row],[CANTIDAD]]*IF(Materiales_APU_BASE712[[#This Row],[UNIDAD]]="%",0.01,1),2)</f>
        <v>0</v>
      </c>
    </row>
    <row r="29" spans="1:8">
      <c r="A29" s="268" t="s">
        <v>42</v>
      </c>
      <c r="B29" s="268"/>
      <c r="C29" s="268"/>
      <c r="D29" s="268"/>
      <c r="E29" s="268"/>
      <c r="F29" s="268"/>
      <c r="G29" s="14">
        <f>ROUND(SUM(Materiales_APU_BASE712[VR. UNITARIO]),2)</f>
        <v>0</v>
      </c>
    </row>
    <row r="30" spans="1:8">
      <c r="A30" s="267" t="s">
        <v>43</v>
      </c>
      <c r="B30" s="267"/>
      <c r="C30" s="267"/>
      <c r="D30" s="267"/>
      <c r="E30" s="267"/>
      <c r="F30" s="267"/>
      <c r="G30" s="267"/>
    </row>
    <row r="31" spans="1:8">
      <c r="A31" s="5" t="s">
        <v>31</v>
      </c>
      <c r="B31" s="6" t="s">
        <v>8</v>
      </c>
      <c r="C31" s="6" t="s">
        <v>5</v>
      </c>
      <c r="D31" s="6" t="s">
        <v>6</v>
      </c>
      <c r="E31" s="6" t="s">
        <v>44</v>
      </c>
      <c r="F31" s="6" t="s">
        <v>33</v>
      </c>
      <c r="G31" s="7" t="s">
        <v>7</v>
      </c>
    </row>
    <row r="32" spans="1:8">
      <c r="A32" s="8"/>
      <c r="B32" s="34" t="s">
        <v>222</v>
      </c>
      <c r="C32" s="10" t="s">
        <v>224</v>
      </c>
      <c r="D32" s="78">
        <v>1</v>
      </c>
      <c r="E32" s="9"/>
      <c r="F32" s="16">
        <v>0</v>
      </c>
      <c r="G32" s="13">
        <f>Transporte_APU_BASE1015[[#This Row],[TARIFA]]*Transporte_APU_BASE1015[[#This Row],[CANTIDAD]]</f>
        <v>0</v>
      </c>
    </row>
    <row r="33" spans="1:10">
      <c r="A33" s="8"/>
      <c r="B33" s="34" t="s">
        <v>223</v>
      </c>
      <c r="C33" s="10" t="s">
        <v>225</v>
      </c>
      <c r="D33" s="78">
        <v>1</v>
      </c>
      <c r="E33" s="9"/>
      <c r="F33" s="16">
        <v>0</v>
      </c>
      <c r="G33" s="13">
        <f>Transporte_APU_BASE1015[[#This Row],[TARIFA]]*Transporte_APU_BASE1015[[#This Row],[CANTIDAD]]</f>
        <v>0</v>
      </c>
    </row>
    <row r="34" spans="1:10">
      <c r="A34" s="268" t="s">
        <v>45</v>
      </c>
      <c r="B34" s="268"/>
      <c r="C34" s="268"/>
      <c r="D34" s="268"/>
      <c r="E34" s="268"/>
      <c r="F34" s="268"/>
      <c r="G34" s="14">
        <f>ROUND(SUM(Transporte_APU_BASE1015[VR. UNITARIO]),2)</f>
        <v>0</v>
      </c>
    </row>
    <row r="35" spans="1:10">
      <c r="A35" s="267" t="s">
        <v>46</v>
      </c>
      <c r="B35" s="267"/>
      <c r="C35" s="267"/>
      <c r="D35" s="267"/>
      <c r="E35" s="267"/>
      <c r="F35" s="267"/>
      <c r="G35" s="267"/>
    </row>
    <row r="36" spans="1:10">
      <c r="A36" s="5" t="s">
        <v>31</v>
      </c>
      <c r="B36" s="6" t="s">
        <v>8</v>
      </c>
      <c r="C36" s="6" t="s">
        <v>219</v>
      </c>
      <c r="D36" s="6" t="s">
        <v>47</v>
      </c>
      <c r="E36" s="6" t="s">
        <v>220</v>
      </c>
      <c r="F36" s="6" t="s">
        <v>34</v>
      </c>
      <c r="G36" s="7" t="s">
        <v>7</v>
      </c>
    </row>
    <row r="37" spans="1:10">
      <c r="A37" s="8">
        <v>40101006</v>
      </c>
      <c r="B37" s="9" t="s">
        <v>90</v>
      </c>
      <c r="C37" s="20">
        <v>0</v>
      </c>
      <c r="D37" s="19">
        <v>0</v>
      </c>
      <c r="E37" s="35">
        <v>0</v>
      </c>
      <c r="F37" s="78">
        <v>0.5</v>
      </c>
      <c r="G37" s="13">
        <f>ROUND(ManodeObra_APU_BASE914[[#This Row],[SALARIO TOTAL]]*ManodeObra_APU_BASE914[[#This Row],[RENDIMIENTO]],2)</f>
        <v>0</v>
      </c>
    </row>
    <row r="38" spans="1:10">
      <c r="A38" s="8">
        <v>40201015</v>
      </c>
      <c r="B38" s="9" t="s">
        <v>91</v>
      </c>
      <c r="C38" s="20">
        <v>0</v>
      </c>
      <c r="D38" s="19">
        <v>0</v>
      </c>
      <c r="E38" s="35">
        <v>0</v>
      </c>
      <c r="F38" s="78">
        <v>0.5</v>
      </c>
      <c r="G38" s="13">
        <f>ROUND(ManodeObra_APU_BASE914[[#This Row],[SALARIO TOTAL]]*ManodeObra_APU_BASE914[[#This Row],[RENDIMIENTO]],2)</f>
        <v>0</v>
      </c>
    </row>
    <row r="39" spans="1:10">
      <c r="A39" s="8">
        <v>40101001</v>
      </c>
      <c r="B39" s="9" t="s">
        <v>92</v>
      </c>
      <c r="C39" s="20">
        <v>0</v>
      </c>
      <c r="D39" s="19">
        <v>0</v>
      </c>
      <c r="E39" s="9">
        <v>0</v>
      </c>
      <c r="F39" s="78">
        <v>0.5</v>
      </c>
      <c r="G39" s="13">
        <f>ROUND(ManodeObra_APU_BASE914[[#This Row],[SALARIO TOTAL]]*ManodeObra_APU_BASE914[[#This Row],[RENDIMIENTO]],2)</f>
        <v>0</v>
      </c>
    </row>
    <row r="40" spans="1:10" ht="13.35" customHeight="1">
      <c r="A40" s="269" t="s">
        <v>50</v>
      </c>
      <c r="B40" s="269"/>
      <c r="C40" s="269"/>
      <c r="D40" s="269"/>
      <c r="E40" s="269"/>
      <c r="F40" s="269"/>
      <c r="G40" s="22">
        <f>ROUND(SUM(ManodeObra_APU_BASE914[VR. UNITARIO]),2)</f>
        <v>0</v>
      </c>
    </row>
    <row r="41" spans="1:10">
      <c r="A41" s="259" t="s">
        <v>51</v>
      </c>
      <c r="B41" s="259"/>
      <c r="C41" s="259"/>
      <c r="D41" s="259"/>
      <c r="E41" s="259"/>
      <c r="F41" s="259"/>
      <c r="G41" s="22">
        <f>ROUND(G29+G8+G40+G34,2)</f>
        <v>0</v>
      </c>
    </row>
    <row r="42" spans="1:10">
      <c r="A42" s="267" t="s">
        <v>52</v>
      </c>
      <c r="B42" s="267"/>
      <c r="C42" s="267"/>
      <c r="D42" s="267"/>
      <c r="E42" s="267"/>
      <c r="F42" s="267"/>
      <c r="G42" s="267"/>
    </row>
    <row r="43" spans="1:10">
      <c r="A43" s="81"/>
      <c r="B43" s="82"/>
      <c r="C43" s="82"/>
      <c r="D43" s="82"/>
      <c r="E43" s="82"/>
      <c r="F43" s="83"/>
      <c r="G43" s="24" t="s">
        <v>53</v>
      </c>
    </row>
    <row r="44" spans="1:10">
      <c r="A44" s="269"/>
      <c r="B44" s="269"/>
      <c r="C44" s="269"/>
      <c r="D44" s="269"/>
      <c r="E44" s="269"/>
      <c r="F44" s="269"/>
      <c r="G44" s="25">
        <v>1</v>
      </c>
    </row>
    <row r="45" spans="1:10">
      <c r="A45" s="278" t="s">
        <v>55</v>
      </c>
      <c r="B45" s="279"/>
      <c r="C45" s="279"/>
      <c r="D45" s="279"/>
      <c r="E45" s="279"/>
      <c r="F45" s="280"/>
      <c r="G45" s="56">
        <f>G41</f>
        <v>0</v>
      </c>
    </row>
    <row r="46" spans="1:10" s="44" customFormat="1" ht="44.25" customHeight="1">
      <c r="A46" s="84"/>
      <c r="B46" s="77" t="s">
        <v>233</v>
      </c>
      <c r="C46" s="85"/>
      <c r="D46" s="86"/>
      <c r="E46" s="87"/>
      <c r="F46" s="87"/>
      <c r="G46" s="88"/>
      <c r="H46" s="45"/>
      <c r="I46" s="45"/>
      <c r="J46" s="45"/>
    </row>
    <row r="47" spans="1:10" s="44" customFormat="1" ht="15.75">
      <c r="A47" s="84"/>
      <c r="B47" s="89" t="s">
        <v>230</v>
      </c>
      <c r="C47" s="85"/>
      <c r="D47" s="90"/>
      <c r="E47" s="87"/>
      <c r="F47" s="87"/>
      <c r="G47" s="88"/>
      <c r="H47" s="45"/>
      <c r="I47" s="45"/>
      <c r="J47" s="45"/>
    </row>
    <row r="48" spans="1:10" s="44" customFormat="1" ht="15.75">
      <c r="A48" s="84"/>
      <c r="B48" s="89" t="s">
        <v>231</v>
      </c>
      <c r="C48" s="85"/>
      <c r="D48" s="87"/>
      <c r="E48" s="87"/>
      <c r="F48" s="87"/>
      <c r="G48" s="88"/>
      <c r="H48" s="45"/>
      <c r="I48" s="45"/>
      <c r="J48" s="45"/>
    </row>
    <row r="49" spans="1:10" s="44" customFormat="1" ht="15.75">
      <c r="A49" s="91"/>
      <c r="B49" s="76" t="s">
        <v>232</v>
      </c>
      <c r="C49" s="92"/>
      <c r="D49" s="75"/>
      <c r="E49" s="75"/>
      <c r="F49" s="75"/>
      <c r="G49" s="93"/>
      <c r="H49" s="45"/>
      <c r="I49" s="45"/>
      <c r="J49" s="45"/>
    </row>
    <row r="50" spans="1:10" ht="14.25">
      <c r="A50" s="27"/>
      <c r="B50" s="29"/>
      <c r="C50" s="29"/>
      <c r="D50" s="26"/>
      <c r="E50" s="272"/>
      <c r="F50" s="272"/>
      <c r="G50" s="272"/>
    </row>
    <row r="51" spans="1:10" ht="13.7" customHeight="1">
      <c r="A51" s="27"/>
      <c r="B51" s="29"/>
      <c r="C51" s="29"/>
      <c r="D51" s="26"/>
      <c r="E51" s="273"/>
      <c r="F51" s="273"/>
      <c r="G51" s="273"/>
    </row>
    <row r="52" spans="1:10" ht="15">
      <c r="A52" s="30"/>
      <c r="B52" s="26"/>
      <c r="C52" s="26"/>
      <c r="D52" s="26"/>
      <c r="E52" s="270"/>
      <c r="F52" s="270"/>
      <c r="G52" s="270"/>
    </row>
    <row r="53" spans="1:10" ht="15">
      <c r="A53" s="30"/>
      <c r="B53" s="30"/>
      <c r="C53" s="30"/>
      <c r="D53" s="26"/>
      <c r="E53" s="26"/>
      <c r="F53" s="26"/>
      <c r="G53" s="31"/>
    </row>
  </sheetData>
  <mergeCells count="18">
    <mergeCell ref="E52:G52"/>
    <mergeCell ref="A42:G42"/>
    <mergeCell ref="A44:F44"/>
    <mergeCell ref="A45:F45"/>
    <mergeCell ref="E50:G50"/>
    <mergeCell ref="E51:G51"/>
    <mergeCell ref="A41:F41"/>
    <mergeCell ref="A1:G1"/>
    <mergeCell ref="B2:E2"/>
    <mergeCell ref="B3:E3"/>
    <mergeCell ref="A5:G5"/>
    <mergeCell ref="A8:F8"/>
    <mergeCell ref="A9:G9"/>
    <mergeCell ref="A29:F29"/>
    <mergeCell ref="A30:G30"/>
    <mergeCell ref="A34:F34"/>
    <mergeCell ref="A35:G35"/>
    <mergeCell ref="A40:F40"/>
  </mergeCells>
  <dataValidations disablePrompts="1" count="1">
    <dataValidation type="list" allowBlank="1" showInputMessage="1" showErrorMessage="1" sqref="E50" xr:uid="{0E93C038-4A4F-4282-B5D0-4AEAA5A8FC70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58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E409-816F-4D37-B59E-A0A42A09EC00}">
  <sheetPr codeName="Hoja4">
    <pageSetUpPr fitToPage="1"/>
  </sheetPr>
  <dimension ref="A1:J50"/>
  <sheetViews>
    <sheetView showGridLines="0" tabSelected="1" view="pageBreakPreview" zoomScale="80" zoomScaleNormal="80" zoomScaleSheetLayoutView="80" zoomScalePageLayoutView="150" workbookViewId="0">
      <selection activeCell="B11" sqref="B11"/>
    </sheetView>
  </sheetViews>
  <sheetFormatPr baseColWidth="10" defaultColWidth="7.42578125" defaultRowHeight="12.75"/>
  <cols>
    <col min="1" max="1" width="15.28515625" style="1" customWidth="1"/>
    <col min="2" max="2" width="103" style="1" customWidth="1"/>
    <col min="3" max="3" width="15.5703125" style="1" bestFit="1" customWidth="1"/>
    <col min="4" max="4" width="21.7109375" style="1" bestFit="1" customWidth="1"/>
    <col min="5" max="5" width="18.140625" style="1" bestFit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27.75" customHeight="1">
      <c r="A3" s="3" t="s">
        <v>13</v>
      </c>
      <c r="B3" s="277" t="s">
        <v>339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f>+G34</f>
        <v>0</v>
      </c>
      <c r="F7" s="12">
        <v>3</v>
      </c>
      <c r="G7" s="13">
        <f>ROUND(Equipos_APU_BASE8[[#This Row],[TARIFA]]*Equipos_APU_BASE8[[#This Row],[RENDIMIENTO]]*IF(Equipos_APU_BASE8[[#This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37.5" customHeight="1">
      <c r="A11" s="8" t="s">
        <v>93</v>
      </c>
      <c r="B11" s="33" t="s">
        <v>340</v>
      </c>
      <c r="C11" s="9"/>
      <c r="D11" s="10" t="s">
        <v>10</v>
      </c>
      <c r="E11" s="78">
        <v>2</v>
      </c>
      <c r="F11" s="16">
        <v>0</v>
      </c>
      <c r="G11" s="13">
        <f>ROUND(Materiales_APU_BASE7[[#This Row],[PRECIO UNIT.]]*Materiales_APU_BASE7[[#This Row],[CANTIDAD]]*IF(Materiales_APU_BASE7[[#This Row],[UNIDAD]]="%",0.01,1),2)</f>
        <v>0</v>
      </c>
      <c r="H11" s="15"/>
    </row>
    <row r="12" spans="1:8">
      <c r="A12" s="8" t="s">
        <v>94</v>
      </c>
      <c r="B12" s="34" t="s">
        <v>95</v>
      </c>
      <c r="C12" s="9"/>
      <c r="D12" s="10" t="s">
        <v>75</v>
      </c>
      <c r="E12" s="78">
        <v>12</v>
      </c>
      <c r="F12" s="16">
        <v>0</v>
      </c>
      <c r="G12" s="13">
        <f>ROUND(Materiales_APU_BASE7[[#This Row],[PRECIO UNIT.]]*Materiales_APU_BASE7[[#This Row],[CANTIDAD]]*IF(Materiales_APU_BASE7[[#This Row],[UNIDAD]]="%",0.01,1),2)</f>
        <v>0</v>
      </c>
      <c r="H12" s="15"/>
    </row>
    <row r="13" spans="1:8">
      <c r="A13" s="8" t="s">
        <v>96</v>
      </c>
      <c r="B13" s="34" t="s">
        <v>97</v>
      </c>
      <c r="C13" s="9"/>
      <c r="D13" s="10" t="s">
        <v>75</v>
      </c>
      <c r="E13" s="78">
        <v>6</v>
      </c>
      <c r="F13" s="16">
        <v>0</v>
      </c>
      <c r="G13" s="13">
        <f>ROUND(Materiales_APU_BASE7[[#This Row],[PRECIO UNIT.]]*Materiales_APU_BASE7[[#This Row],[CANTIDAD]]*IF(Materiales_APU_BASE7[[#This Row],[UNIDAD]]="%",0.01,1),2)</f>
        <v>0</v>
      </c>
      <c r="H13" s="15"/>
    </row>
    <row r="14" spans="1:8">
      <c r="A14" s="8" t="s">
        <v>98</v>
      </c>
      <c r="B14" s="34" t="s">
        <v>99</v>
      </c>
      <c r="C14" s="9"/>
      <c r="D14" s="10" t="s">
        <v>75</v>
      </c>
      <c r="E14" s="78">
        <v>18</v>
      </c>
      <c r="F14" s="16">
        <v>0</v>
      </c>
      <c r="G14" s="13">
        <f>ROUND(Materiales_APU_BASE7[[#This Row],[PRECIO UNIT.]]*Materiales_APU_BASE7[[#This Row],[CANTIDAD]]*IF(Materiales_APU_BASE7[[#This Row],[UNIDAD]]="%",0.01,1),2)</f>
        <v>0</v>
      </c>
      <c r="H14" s="15"/>
    </row>
    <row r="15" spans="1:8">
      <c r="A15" s="8" t="s">
        <v>100</v>
      </c>
      <c r="B15" s="34" t="s">
        <v>101</v>
      </c>
      <c r="C15" s="9"/>
      <c r="D15" s="10" t="s">
        <v>75</v>
      </c>
      <c r="E15" s="78">
        <v>9</v>
      </c>
      <c r="F15" s="16">
        <v>0</v>
      </c>
      <c r="G15" s="13">
        <f>ROUND(Materiales_APU_BASE7[[#This Row],[PRECIO UNIT.]]*Materiales_APU_BASE7[[#This Row],[CANTIDAD]]*IF(Materiales_APU_BASE7[[#This Row],[UNIDAD]]="%",0.01,1),2)</f>
        <v>0</v>
      </c>
      <c r="H15" s="15"/>
    </row>
    <row r="16" spans="1:8">
      <c r="A16" s="8" t="s">
        <v>102</v>
      </c>
      <c r="B16" s="34" t="s">
        <v>103</v>
      </c>
      <c r="C16" s="9"/>
      <c r="D16" s="10" t="s">
        <v>10</v>
      </c>
      <c r="E16" s="78">
        <v>1</v>
      </c>
      <c r="F16" s="16">
        <v>0</v>
      </c>
      <c r="G16" s="13">
        <f>ROUND(Materiales_APU_BASE7[[#This Row],[PRECIO UNIT.]]*Materiales_APU_BASE7[[#This Row],[CANTIDAD]]*IF(Materiales_APU_BASE7[[#This Row],[UNIDAD]]="%",0.01,1),2)</f>
        <v>0</v>
      </c>
      <c r="H16" s="15"/>
    </row>
    <row r="17" spans="1:8">
      <c r="A17" s="8" t="s">
        <v>104</v>
      </c>
      <c r="B17" s="34" t="s">
        <v>105</v>
      </c>
      <c r="C17" s="9"/>
      <c r="D17" s="10" t="s">
        <v>75</v>
      </c>
      <c r="E17" s="78">
        <v>9</v>
      </c>
      <c r="F17" s="16">
        <v>0</v>
      </c>
      <c r="G17" s="13">
        <f>ROUND(Materiales_APU_BASE7[[#This Row],[PRECIO UNIT.]]*Materiales_APU_BASE7[[#This Row],[CANTIDAD]]*IF(Materiales_APU_BASE7[[#This Row],[UNIDAD]]="%",0.01,1),2)</f>
        <v>0</v>
      </c>
      <c r="H17" s="15"/>
    </row>
    <row r="18" spans="1:8">
      <c r="A18" s="8" t="s">
        <v>106</v>
      </c>
      <c r="B18" s="34" t="s">
        <v>107</v>
      </c>
      <c r="C18" s="9"/>
      <c r="D18" s="10" t="s">
        <v>10</v>
      </c>
      <c r="E18" s="78">
        <v>1</v>
      </c>
      <c r="F18" s="16">
        <v>0</v>
      </c>
      <c r="G18" s="13">
        <f>ROUND(Materiales_APU_BASE7[[#This Row],[PRECIO UNIT.]]*Materiales_APU_BASE7[[#This Row],[CANTIDAD]]*IF(Materiales_APU_BASE7[[#This Row],[UNIDAD]]="%",0.01,1),2)</f>
        <v>0</v>
      </c>
      <c r="H18" s="15"/>
    </row>
    <row r="19" spans="1:8">
      <c r="A19" s="8" t="s">
        <v>108</v>
      </c>
      <c r="B19" s="34" t="s">
        <v>109</v>
      </c>
      <c r="C19" s="9"/>
      <c r="D19" s="10" t="s">
        <v>10</v>
      </c>
      <c r="E19" s="78">
        <v>3</v>
      </c>
      <c r="F19" s="16">
        <v>0</v>
      </c>
      <c r="G19" s="13">
        <f>ROUND(Materiales_APU_BASE7[[#This Row],[PRECIO UNIT.]]*Materiales_APU_BASE7[[#This Row],[CANTIDAD]]*IF(Materiales_APU_BASE7[[#This Row],[UNIDAD]]="%",0.01,1),2)</f>
        <v>0</v>
      </c>
      <c r="H19" s="15"/>
    </row>
    <row r="20" spans="1:8">
      <c r="A20" s="8" t="s">
        <v>110</v>
      </c>
      <c r="B20" s="34" t="s">
        <v>111</v>
      </c>
      <c r="C20" s="9"/>
      <c r="D20" s="10" t="s">
        <v>10</v>
      </c>
      <c r="E20" s="78">
        <v>2</v>
      </c>
      <c r="F20" s="16">
        <v>0</v>
      </c>
      <c r="G20" s="13">
        <f>ROUND(Materiales_APU_BASE7[[#This Row],[PRECIO UNIT.]]*Materiales_APU_BASE7[[#This Row],[CANTIDAD]]*IF(Materiales_APU_BASE7[[#This Row],[UNIDAD]]="%",0.01,1),2)</f>
        <v>0</v>
      </c>
      <c r="H20" s="15"/>
    </row>
    <row r="21" spans="1:8">
      <c r="A21" s="8" t="s">
        <v>112</v>
      </c>
      <c r="B21" s="34" t="s">
        <v>113</v>
      </c>
      <c r="C21" s="9"/>
      <c r="D21" s="10" t="s">
        <v>10</v>
      </c>
      <c r="E21" s="78">
        <v>1</v>
      </c>
      <c r="F21" s="16">
        <v>0</v>
      </c>
      <c r="G21" s="13">
        <f>ROUND(Materiales_APU_BASE7[[#This Row],[PRECIO UNIT.]]*Materiales_APU_BASE7[[#This Row],[CANTIDAD]]*IF(Materiales_APU_BASE7[[#This Row],[UNIDAD]]="%",0.01,1),2)</f>
        <v>0</v>
      </c>
      <c r="H21" s="15"/>
    </row>
    <row r="22" spans="1:8">
      <c r="A22" s="8" t="s">
        <v>114</v>
      </c>
      <c r="B22" s="34" t="s">
        <v>115</v>
      </c>
      <c r="C22" s="9"/>
      <c r="D22" s="10" t="s">
        <v>10</v>
      </c>
      <c r="E22" s="78">
        <v>1</v>
      </c>
      <c r="F22" s="16">
        <v>0</v>
      </c>
      <c r="G22" s="13">
        <f>ROUND(Materiales_APU_BASE7[[#This Row],[PRECIO UNIT.]]*Materiales_APU_BASE7[[#This Row],[CANTIDAD]]*IF(Materiales_APU_BASE7[[#This Row],[UNIDAD]]="%",0.01,1),2)</f>
        <v>0</v>
      </c>
      <c r="H22" s="15"/>
    </row>
    <row r="23" spans="1:8">
      <c r="A23" s="268" t="s">
        <v>42</v>
      </c>
      <c r="B23" s="268"/>
      <c r="C23" s="268"/>
      <c r="D23" s="268"/>
      <c r="E23" s="268"/>
      <c r="F23" s="268"/>
      <c r="G23" s="14">
        <f>ROUND(SUM(Materiales_APU_BASE7[VR. UNITARIO]),2)</f>
        <v>0</v>
      </c>
    </row>
    <row r="24" spans="1:8">
      <c r="A24" s="267" t="s">
        <v>43</v>
      </c>
      <c r="B24" s="267"/>
      <c r="C24" s="267"/>
      <c r="D24" s="267"/>
      <c r="E24" s="267"/>
      <c r="F24" s="267"/>
      <c r="G24" s="267"/>
    </row>
    <row r="25" spans="1:8">
      <c r="A25" s="5" t="s">
        <v>31</v>
      </c>
      <c r="B25" s="6" t="s">
        <v>8</v>
      </c>
      <c r="C25" s="6" t="s">
        <v>5</v>
      </c>
      <c r="D25" s="6" t="s">
        <v>6</v>
      </c>
      <c r="E25" s="6" t="s">
        <v>44</v>
      </c>
      <c r="F25" s="6" t="s">
        <v>33</v>
      </c>
      <c r="G25" s="7" t="s">
        <v>7</v>
      </c>
    </row>
    <row r="26" spans="1:8">
      <c r="A26" s="8"/>
      <c r="B26" s="34" t="s">
        <v>222</v>
      </c>
      <c r="C26" s="10" t="s">
        <v>224</v>
      </c>
      <c r="D26" s="78">
        <v>1</v>
      </c>
      <c r="E26" s="9"/>
      <c r="F26" s="16">
        <v>0</v>
      </c>
      <c r="G26" s="13">
        <f>Transporte_APU_BASE10[[#This Row],[TARIFA]]*Transporte_APU_BASE10[[#This Row],[CANTIDAD]]</f>
        <v>0</v>
      </c>
    </row>
    <row r="27" spans="1:8">
      <c r="A27" s="8"/>
      <c r="B27" s="34" t="s">
        <v>223</v>
      </c>
      <c r="C27" s="10" t="s">
        <v>225</v>
      </c>
      <c r="D27" s="78">
        <v>1</v>
      </c>
      <c r="E27" s="9"/>
      <c r="F27" s="16">
        <v>0</v>
      </c>
      <c r="G27" s="13">
        <f>Transporte_APU_BASE10[[#This Row],[TARIFA]]*Transporte_APU_BASE10[[#This Row],[CANTIDAD]]</f>
        <v>0</v>
      </c>
    </row>
    <row r="28" spans="1:8">
      <c r="A28" s="268" t="s">
        <v>45</v>
      </c>
      <c r="B28" s="268"/>
      <c r="C28" s="268"/>
      <c r="D28" s="268"/>
      <c r="E28" s="268"/>
      <c r="F28" s="268"/>
      <c r="G28" s="14">
        <f>ROUND(SUM(Transporte_APU_BASE10[VR. UNITARIO]),2)</f>
        <v>0</v>
      </c>
    </row>
    <row r="29" spans="1:8">
      <c r="A29" s="267" t="s">
        <v>46</v>
      </c>
      <c r="B29" s="267"/>
      <c r="C29" s="267"/>
      <c r="D29" s="267"/>
      <c r="E29" s="267"/>
      <c r="F29" s="267"/>
      <c r="G29" s="267"/>
    </row>
    <row r="30" spans="1:8">
      <c r="A30" s="5" t="s">
        <v>31</v>
      </c>
      <c r="B30" s="6" t="s">
        <v>8</v>
      </c>
      <c r="C30" s="6" t="s">
        <v>219</v>
      </c>
      <c r="D30" s="6" t="s">
        <v>47</v>
      </c>
      <c r="E30" s="6" t="s">
        <v>220</v>
      </c>
      <c r="F30" s="6" t="s">
        <v>34</v>
      </c>
      <c r="G30" s="7" t="s">
        <v>7</v>
      </c>
    </row>
    <row r="31" spans="1:8">
      <c r="A31" s="8">
        <v>40101003</v>
      </c>
      <c r="B31" s="9" t="s">
        <v>48</v>
      </c>
      <c r="C31" s="20">
        <v>0</v>
      </c>
      <c r="D31" s="19">
        <v>0</v>
      </c>
      <c r="E31" s="9">
        <v>0</v>
      </c>
      <c r="F31" s="78">
        <v>0.5</v>
      </c>
      <c r="G31" s="13">
        <f>ROUND(ManodeObra_APU_BASE9[[#This Row],[SALARIO TOTAL]]*ManodeObra_APU_BASE9[[#This Row],[RENDIMIENTO]],2)</f>
        <v>0</v>
      </c>
    </row>
    <row r="32" spans="1:8">
      <c r="A32" s="8">
        <v>40201005</v>
      </c>
      <c r="B32" s="9" t="s">
        <v>116</v>
      </c>
      <c r="C32" s="20">
        <v>0</v>
      </c>
      <c r="D32" s="19">
        <v>0</v>
      </c>
      <c r="E32" s="9">
        <v>0</v>
      </c>
      <c r="F32" s="78">
        <v>0.5</v>
      </c>
      <c r="G32" s="13">
        <f>ROUND(ManodeObra_APU_BASE9[[#This Row],[SALARIO TOTAL]]*ManodeObra_APU_BASE9[[#This Row],[RENDIMIENTO]],2)</f>
        <v>0</v>
      </c>
    </row>
    <row r="33" spans="1:10">
      <c r="A33" s="8">
        <v>40201001</v>
      </c>
      <c r="B33" s="9" t="s">
        <v>117</v>
      </c>
      <c r="C33" s="36">
        <v>0</v>
      </c>
      <c r="D33" s="94">
        <v>0</v>
      </c>
      <c r="E33" s="9">
        <v>0</v>
      </c>
      <c r="F33" s="78">
        <v>0.5</v>
      </c>
      <c r="G33" s="13">
        <f>ROUND(ManodeObra_APU_BASE9[[#This Row],[SALARIO TOTAL]]*ManodeObra_APU_BASE9[[#This Row],[RENDIMIENTO]],2)</f>
        <v>0</v>
      </c>
    </row>
    <row r="34" spans="1:10" ht="13.35" customHeight="1">
      <c r="A34" s="269" t="s">
        <v>50</v>
      </c>
      <c r="B34" s="269"/>
      <c r="C34" s="269"/>
      <c r="D34" s="269"/>
      <c r="E34" s="269"/>
      <c r="F34" s="269"/>
      <c r="G34" s="22">
        <f>ROUND(SUM(ManodeObra_APU_BASE9[VR. UNITARIO]),2)</f>
        <v>0</v>
      </c>
    </row>
    <row r="35" spans="1:10">
      <c r="A35" s="259" t="s">
        <v>51</v>
      </c>
      <c r="B35" s="259"/>
      <c r="C35" s="259"/>
      <c r="D35" s="259"/>
      <c r="E35" s="259"/>
      <c r="F35" s="259"/>
      <c r="G35" s="22">
        <f>ROUND(G23+G8+G34+G28,2)</f>
        <v>0</v>
      </c>
    </row>
    <row r="36" spans="1:10">
      <c r="A36" s="267" t="s">
        <v>52</v>
      </c>
      <c r="B36" s="267"/>
      <c r="C36" s="267"/>
      <c r="D36" s="267"/>
      <c r="E36" s="267"/>
      <c r="F36" s="267"/>
      <c r="G36" s="267"/>
    </row>
    <row r="37" spans="1:10">
      <c r="A37" s="81"/>
      <c r="B37" s="82"/>
      <c r="C37" s="82"/>
      <c r="D37" s="82"/>
      <c r="E37" s="82"/>
      <c r="F37" s="83"/>
      <c r="G37" s="24" t="s">
        <v>53</v>
      </c>
    </row>
    <row r="38" spans="1:10">
      <c r="A38" s="269" t="s">
        <v>54</v>
      </c>
      <c r="B38" s="269"/>
      <c r="C38" s="269"/>
      <c r="D38" s="269"/>
      <c r="E38" s="269"/>
      <c r="F38" s="269"/>
      <c r="G38" s="25">
        <v>1</v>
      </c>
    </row>
    <row r="39" spans="1:10">
      <c r="A39" s="278" t="s">
        <v>55</v>
      </c>
      <c r="B39" s="279"/>
      <c r="C39" s="279"/>
      <c r="D39" s="279"/>
      <c r="E39" s="279"/>
      <c r="F39" s="280"/>
      <c r="G39" s="56">
        <f>G35</f>
        <v>0</v>
      </c>
    </row>
    <row r="40" spans="1:10" s="44" customFormat="1" ht="44.25" customHeight="1">
      <c r="A40" s="84"/>
      <c r="B40" s="77" t="s">
        <v>233</v>
      </c>
      <c r="C40" s="85"/>
      <c r="D40" s="86"/>
      <c r="E40" s="87"/>
      <c r="F40" s="87"/>
      <c r="G40" s="88"/>
      <c r="H40" s="45"/>
      <c r="I40" s="45"/>
      <c r="J40" s="45"/>
    </row>
    <row r="41" spans="1:10" s="44" customFormat="1" ht="15.75">
      <c r="A41" s="84"/>
      <c r="B41" s="89" t="s">
        <v>230</v>
      </c>
      <c r="C41" s="85"/>
      <c r="D41" s="90"/>
      <c r="E41" s="87"/>
      <c r="F41" s="87"/>
      <c r="G41" s="88"/>
      <c r="H41" s="45"/>
      <c r="I41" s="45"/>
      <c r="J41" s="45"/>
    </row>
    <row r="42" spans="1:10" s="44" customFormat="1" ht="15.75">
      <c r="A42" s="84"/>
      <c r="B42" s="89" t="s">
        <v>231</v>
      </c>
      <c r="C42" s="85"/>
      <c r="D42" s="87"/>
      <c r="E42" s="87"/>
      <c r="F42" s="87"/>
      <c r="G42" s="88"/>
      <c r="H42" s="45"/>
      <c r="I42" s="45"/>
      <c r="J42" s="45"/>
    </row>
    <row r="43" spans="1:10" s="44" customFormat="1" ht="15.75">
      <c r="A43" s="91"/>
      <c r="B43" s="76" t="s">
        <v>232</v>
      </c>
      <c r="C43" s="92"/>
      <c r="D43" s="75"/>
      <c r="E43" s="75"/>
      <c r="F43" s="75"/>
      <c r="G43" s="93"/>
      <c r="H43" s="45"/>
      <c r="I43" s="45"/>
      <c r="J43" s="45"/>
    </row>
    <row r="44" spans="1:10" ht="14.25">
      <c r="A44" s="27"/>
      <c r="B44" s="80"/>
      <c r="C44" s="80"/>
      <c r="D44" s="26"/>
      <c r="E44" s="28"/>
      <c r="F44" s="28"/>
      <c r="G44" s="28"/>
    </row>
    <row r="45" spans="1:10" ht="13.7" customHeight="1">
      <c r="A45" s="27"/>
      <c r="B45" s="29"/>
      <c r="C45" s="29"/>
      <c r="D45" s="26"/>
      <c r="E45" s="272"/>
      <c r="F45" s="272"/>
      <c r="G45" s="272"/>
    </row>
    <row r="46" spans="1:10" ht="14.25">
      <c r="A46" s="27"/>
      <c r="B46" s="29"/>
      <c r="C46" s="79"/>
      <c r="D46" s="26"/>
      <c r="E46" s="273"/>
      <c r="F46" s="273"/>
      <c r="G46" s="273"/>
    </row>
    <row r="47" spans="1:10" ht="15">
      <c r="A47" s="30"/>
      <c r="B47" s="26"/>
      <c r="C47" s="26"/>
      <c r="D47" s="26"/>
      <c r="E47" s="270"/>
      <c r="F47" s="270"/>
      <c r="G47" s="270"/>
    </row>
    <row r="48" spans="1:10" ht="15">
      <c r="A48" s="27"/>
      <c r="B48" s="30"/>
      <c r="C48" s="30"/>
      <c r="D48" s="26"/>
      <c r="E48" s="26"/>
      <c r="F48" s="26"/>
      <c r="G48" s="31"/>
    </row>
    <row r="49" spans="1:1" ht="14.25">
      <c r="A49" s="27"/>
    </row>
    <row r="50" spans="1:1" ht="15">
      <c r="A50" s="30"/>
    </row>
  </sheetData>
  <mergeCells count="18">
    <mergeCell ref="E47:G47"/>
    <mergeCell ref="A36:G36"/>
    <mergeCell ref="A38:F38"/>
    <mergeCell ref="A39:F39"/>
    <mergeCell ref="E45:G45"/>
    <mergeCell ref="E46:G46"/>
    <mergeCell ref="A35:F35"/>
    <mergeCell ref="A1:G1"/>
    <mergeCell ref="B2:E2"/>
    <mergeCell ref="B3:E3"/>
    <mergeCell ref="A5:G5"/>
    <mergeCell ref="A8:F8"/>
    <mergeCell ref="A9:G9"/>
    <mergeCell ref="A23:F23"/>
    <mergeCell ref="A24:G24"/>
    <mergeCell ref="A28:F28"/>
    <mergeCell ref="A29:G29"/>
    <mergeCell ref="A34:F34"/>
  </mergeCells>
  <dataValidations count="1">
    <dataValidation type="list" allowBlank="1" showInputMessage="1" showErrorMessage="1" sqref="E45" xr:uid="{DACC6D1A-2BCE-454F-BD86-AFA7927B8D96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54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7D4E-B172-4F9A-8351-B54A80F322A9}">
  <sheetPr codeName="Hoja5">
    <pageSetUpPr fitToPage="1"/>
  </sheetPr>
  <dimension ref="A1:J52"/>
  <sheetViews>
    <sheetView showGridLines="0" view="pageBreakPreview" zoomScaleNormal="80" zoomScaleSheetLayoutView="100" zoomScalePageLayoutView="150" workbookViewId="0">
      <selection activeCell="G25" sqref="G25"/>
    </sheetView>
  </sheetViews>
  <sheetFormatPr baseColWidth="10" defaultColWidth="7.42578125" defaultRowHeight="12.75"/>
  <cols>
    <col min="1" max="1" width="15.28515625" style="1" customWidth="1"/>
    <col min="2" max="2" width="39.285156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16.42578125" style="1" bestFit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28.5" customHeight="1">
      <c r="A3" s="3" t="s">
        <v>14</v>
      </c>
      <c r="B3" s="277" t="s">
        <v>15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ROUND(Equipos_APU_BASE81318[[#This Row],[TARIFA]]*Equipos_APU_BASE81318[[#This Row],[RENDIMIENTO]]*IF(Equipos_APU_BASE81318[[#This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24">
      <c r="A11" s="8">
        <v>24515041</v>
      </c>
      <c r="B11" s="33" t="s">
        <v>234</v>
      </c>
      <c r="C11" s="9"/>
      <c r="D11" s="10" t="s">
        <v>10</v>
      </c>
      <c r="E11" s="78">
        <v>1</v>
      </c>
      <c r="F11" s="16">
        <v>0</v>
      </c>
      <c r="G11" s="13">
        <f>ROUND(Materiales_APU_BASE71217[[#This Row],[PRECIO UNIT.]]*Materiales_APU_BASE71217[[#This Row],[CANTIDAD]]*IF(Materiales_APU_BASE71217[[#This Row],[UNIDAD]]="%",0.01,1),2)</f>
        <v>0</v>
      </c>
      <c r="H11" s="15"/>
    </row>
    <row r="12" spans="1:8">
      <c r="A12" s="8"/>
      <c r="B12" s="34"/>
      <c r="C12" s="9"/>
      <c r="D12" s="10"/>
      <c r="E12" s="12"/>
      <c r="F12" s="16"/>
      <c r="G12" s="13"/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ROUND(Materiales_APU_BASE71217[[#This Row],[PRECIO UNIT.]]*Materiales_APU_BASE71217[[#This Row],[CANTIDAD]]*IF(Materiales_APU_BASE71217[[#This Row],[UNIDAD]]="%",0.01,1),2)</f>
        <v>0</v>
      </c>
    </row>
    <row r="14" spans="1:8">
      <c r="A14" s="268" t="s">
        <v>42</v>
      </c>
      <c r="B14" s="268"/>
      <c r="C14" s="268"/>
      <c r="D14" s="268"/>
      <c r="E14" s="268"/>
      <c r="F14" s="268"/>
      <c r="G14" s="14">
        <f>ROUND(SUM(Materiales_APU_BASE71217[VR. UNITARIO]),2)</f>
        <v>0</v>
      </c>
    </row>
    <row r="15" spans="1:8">
      <c r="A15" s="267" t="s">
        <v>43</v>
      </c>
      <c r="B15" s="267"/>
      <c r="C15" s="267"/>
      <c r="D15" s="267"/>
      <c r="E15" s="267"/>
      <c r="F15" s="267"/>
      <c r="G15" s="26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222</v>
      </c>
      <c r="C17" s="10" t="s">
        <v>224</v>
      </c>
      <c r="D17" s="78">
        <v>1</v>
      </c>
      <c r="E17" s="9"/>
      <c r="F17" s="16">
        <v>0</v>
      </c>
      <c r="G17" s="13">
        <f>Transporte_APU_BASE101520[[#This Row],[TARIFA]]*Transporte_APU_BASE101520[[#This Row],[CANTIDAD]]</f>
        <v>0</v>
      </c>
    </row>
    <row r="18" spans="1:10" ht="24">
      <c r="A18" s="8"/>
      <c r="B18" s="34" t="s">
        <v>223</v>
      </c>
      <c r="C18" s="10" t="s">
        <v>225</v>
      </c>
      <c r="D18" s="78">
        <v>1</v>
      </c>
      <c r="E18" s="9"/>
      <c r="F18" s="16">
        <v>0</v>
      </c>
      <c r="G18" s="13">
        <f>Transporte_APU_BASE101520[[#This Row],[TARIFA]]*Transporte_APU_BASE101520[[#This Row],[CANTIDAD]]</f>
        <v>0</v>
      </c>
    </row>
    <row r="19" spans="1:10">
      <c r="A19" s="268" t="s">
        <v>45</v>
      </c>
      <c r="B19" s="268"/>
      <c r="C19" s="268"/>
      <c r="D19" s="268"/>
      <c r="E19" s="268"/>
      <c r="F19" s="268"/>
      <c r="G19" s="14">
        <f>ROUND(SUM(Transporte_APU_BASE101520[VR. UNITARIO]),2)</f>
        <v>0</v>
      </c>
    </row>
    <row r="20" spans="1:10">
      <c r="A20" s="267" t="s">
        <v>46</v>
      </c>
      <c r="B20" s="267"/>
      <c r="C20" s="267"/>
      <c r="D20" s="267"/>
      <c r="E20" s="267"/>
      <c r="F20" s="267"/>
      <c r="G20" s="267"/>
    </row>
    <row r="21" spans="1:10" ht="24">
      <c r="A21" s="5" t="s">
        <v>31</v>
      </c>
      <c r="B21" s="6" t="s">
        <v>8</v>
      </c>
      <c r="C21" s="6" t="s">
        <v>219</v>
      </c>
      <c r="D21" s="6" t="s">
        <v>47</v>
      </c>
      <c r="E21" s="6" t="s">
        <v>220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0.5</v>
      </c>
      <c r="G22" s="13">
        <f>ROUND(ManodeObra_APU_BASE91419[[#This Row],[SALARIO TOTAL]]*ManodeObra_APU_BASE91419[[#This Row],[RENDIMIENTO]],2)</f>
        <v>0</v>
      </c>
    </row>
    <row r="23" spans="1:10">
      <c r="A23" s="8">
        <v>40201005</v>
      </c>
      <c r="B23" s="9" t="s">
        <v>116</v>
      </c>
      <c r="C23" s="20">
        <v>0</v>
      </c>
      <c r="D23" s="19">
        <v>0</v>
      </c>
      <c r="E23" s="35">
        <v>0</v>
      </c>
      <c r="F23" s="78">
        <v>0.5</v>
      </c>
      <c r="G23" s="13">
        <f>ROUND(ManodeObra_APU_BASE91419[[#This Row],[SALARIO TOTAL]]*ManodeObra_APU_BASE91419[[#This Row],[RENDIMIENTO]],2)</f>
        <v>0</v>
      </c>
    </row>
    <row r="24" spans="1:10" ht="13.35" customHeight="1">
      <c r="A24" s="269" t="s">
        <v>50</v>
      </c>
      <c r="B24" s="269"/>
      <c r="C24" s="269"/>
      <c r="D24" s="269"/>
      <c r="E24" s="269"/>
      <c r="F24" s="269"/>
      <c r="G24" s="22">
        <f>ROUND(SUM(ManodeObra_APU_BASE91419[VR. UNITARIO]),2)</f>
        <v>0</v>
      </c>
    </row>
    <row r="25" spans="1:10">
      <c r="A25" s="259" t="s">
        <v>51</v>
      </c>
      <c r="B25" s="259"/>
      <c r="C25" s="259"/>
      <c r="D25" s="259"/>
      <c r="E25" s="259"/>
      <c r="F25" s="259"/>
      <c r="G25" s="22">
        <f>ROUND(G14+G8+G24+G19,2)</f>
        <v>0</v>
      </c>
    </row>
    <row r="26" spans="1:10">
      <c r="A26" s="267" t="s">
        <v>52</v>
      </c>
      <c r="B26" s="267"/>
      <c r="C26" s="267"/>
      <c r="D26" s="267"/>
      <c r="E26" s="267"/>
      <c r="F26" s="267"/>
      <c r="G26" s="267"/>
    </row>
    <row r="27" spans="1:10">
      <c r="A27" s="81"/>
      <c r="B27" s="82"/>
      <c r="C27" s="82"/>
      <c r="D27" s="82"/>
      <c r="E27" s="82"/>
      <c r="F27" s="83"/>
      <c r="G27" s="24" t="s">
        <v>53</v>
      </c>
    </row>
    <row r="28" spans="1:10">
      <c r="A28" s="269" t="s">
        <v>54</v>
      </c>
      <c r="B28" s="269"/>
      <c r="C28" s="269"/>
      <c r="D28" s="269"/>
      <c r="E28" s="269"/>
      <c r="F28" s="269"/>
      <c r="G28" s="25">
        <v>1</v>
      </c>
    </row>
    <row r="29" spans="1:10">
      <c r="A29" s="278" t="s">
        <v>55</v>
      </c>
      <c r="B29" s="279"/>
      <c r="C29" s="279"/>
      <c r="D29" s="279"/>
      <c r="E29" s="279"/>
      <c r="F29" s="280"/>
      <c r="G29" s="56">
        <f>G25</f>
        <v>0</v>
      </c>
    </row>
    <row r="30" spans="1:10" s="44" customFormat="1" ht="44.25" customHeight="1">
      <c r="A30" s="84"/>
      <c r="B30" s="77" t="s">
        <v>233</v>
      </c>
      <c r="C30" s="85"/>
      <c r="D30" s="86"/>
      <c r="E30" s="87"/>
      <c r="F30" s="87"/>
      <c r="G30" s="88"/>
      <c r="H30" s="45"/>
      <c r="I30" s="45"/>
      <c r="J30" s="45"/>
    </row>
    <row r="31" spans="1:10" s="44" customFormat="1" ht="15.75">
      <c r="A31" s="84"/>
      <c r="B31" s="89" t="s">
        <v>230</v>
      </c>
      <c r="C31" s="85"/>
      <c r="D31" s="90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231</v>
      </c>
      <c r="C32" s="85"/>
      <c r="D32" s="87"/>
      <c r="E32" s="87"/>
      <c r="F32" s="87"/>
      <c r="G32" s="88"/>
      <c r="H32" s="45"/>
      <c r="I32" s="45"/>
      <c r="J32" s="45"/>
    </row>
    <row r="33" spans="1:10" s="44" customFormat="1" ht="15.75">
      <c r="A33" s="91"/>
      <c r="B33" s="76" t="s">
        <v>232</v>
      </c>
      <c r="C33" s="92"/>
      <c r="D33" s="75"/>
      <c r="E33" s="75"/>
      <c r="F33" s="75"/>
      <c r="G33" s="93"/>
      <c r="H33" s="45"/>
      <c r="I33" s="45"/>
      <c r="J33" s="45"/>
    </row>
    <row r="34" spans="1:10" ht="14.25">
      <c r="A34" s="27"/>
      <c r="B34" s="80"/>
      <c r="C34" s="80"/>
      <c r="D34" s="26"/>
      <c r="E34" s="28"/>
      <c r="F34" s="28"/>
      <c r="G34" s="28"/>
    </row>
    <row r="35" spans="1:10" ht="13.7" customHeight="1">
      <c r="A35" s="27"/>
      <c r="B35" s="29"/>
      <c r="C35" s="29"/>
      <c r="D35" s="26"/>
      <c r="E35" s="272"/>
      <c r="F35" s="272"/>
      <c r="G35" s="272"/>
    </row>
    <row r="36" spans="1:10" ht="14.25">
      <c r="A36" s="27"/>
      <c r="B36" s="29"/>
      <c r="C36" s="29"/>
      <c r="D36" s="26"/>
      <c r="E36" s="273"/>
      <c r="F36" s="273"/>
      <c r="G36" s="273"/>
    </row>
    <row r="37" spans="1:10" ht="15">
      <c r="A37" s="30"/>
      <c r="B37" s="26"/>
      <c r="C37" s="26"/>
      <c r="D37" s="26"/>
      <c r="E37" s="270"/>
      <c r="F37" s="270"/>
      <c r="G37" s="270"/>
    </row>
    <row r="38" spans="1:10" ht="15">
      <c r="A38" s="30"/>
      <c r="B38" s="30"/>
      <c r="C38" s="30"/>
      <c r="D38" s="26"/>
      <c r="E38" s="26"/>
      <c r="F38" s="26"/>
      <c r="G38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7:G37"/>
    <mergeCell ref="A26:G26"/>
    <mergeCell ref="A28:F28"/>
    <mergeCell ref="A29:F29"/>
    <mergeCell ref="E35:G35"/>
    <mergeCell ref="E36:G36"/>
    <mergeCell ref="A25:F25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4:F24"/>
  </mergeCells>
  <dataValidations count="1">
    <dataValidation type="list" allowBlank="1" showInputMessage="1" showErrorMessage="1" sqref="E35" xr:uid="{C1E981F1-CECA-484B-975E-811DD699E1E8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1.4960629921259843" bottom="1.4960629921259843" header="0.51181102362204722" footer="0.39370078740157483"/>
  <pageSetup scale="79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9263-33F7-4EF3-8605-C6A70B06E292}">
  <sheetPr codeName="Hoja6">
    <pageSetUpPr fitToPage="1"/>
  </sheetPr>
  <dimension ref="A1:J52"/>
  <sheetViews>
    <sheetView showGridLines="0" view="pageBreakPreview" zoomScaleNormal="80" zoomScaleSheetLayoutView="100" zoomScalePageLayoutView="150" workbookViewId="0">
      <selection activeCell="G25" sqref="G25"/>
    </sheetView>
  </sheetViews>
  <sheetFormatPr baseColWidth="10" defaultColWidth="7.42578125" defaultRowHeight="12.75"/>
  <cols>
    <col min="1" max="1" width="15.28515625" style="1" customWidth="1"/>
    <col min="2" max="2" width="58.1406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30" customHeight="1">
      <c r="A3" s="3" t="s">
        <v>16</v>
      </c>
      <c r="B3" s="281" t="s">
        <v>228</v>
      </c>
      <c r="C3" s="281"/>
      <c r="D3" s="281"/>
      <c r="E3" s="281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ROUND(Equipos_APU_BASE8131823[[#This Row],[TARIFA]]*Equipos_APU_BASE8131823[[#This Row],[RENDIMIENTO]]*IF(Equipos_APU_BASE8131823[[#This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26.25" customHeight="1">
      <c r="A11" s="8" t="s">
        <v>118</v>
      </c>
      <c r="B11" s="33" t="s">
        <v>229</v>
      </c>
      <c r="C11" s="9"/>
      <c r="D11" s="10" t="s">
        <v>10</v>
      </c>
      <c r="E11" s="78">
        <v>1</v>
      </c>
      <c r="F11" s="16">
        <v>0</v>
      </c>
      <c r="G11" s="13">
        <f>ROUND(Materiales_APU_BASE7121722[[#This Row],[PRECIO UNIT.]]*Materiales_APU_BASE7121722[[#This Row],[CANTIDAD]]*IF(Materiales_APU_BASE7121722[[#This Row],[UNIDAD]]="%",0.01,1),2)</f>
        <v>0</v>
      </c>
      <c r="H11" s="15"/>
    </row>
    <row r="12" spans="1:8">
      <c r="A12" s="8"/>
      <c r="B12" s="34"/>
      <c r="C12" s="9"/>
      <c r="D12" s="10"/>
      <c r="E12" s="12"/>
      <c r="F12" s="16"/>
      <c r="G12" s="13"/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ROUND(Materiales_APU_BASE7121722[[#This Row],[PRECIO UNIT.]]*Materiales_APU_BASE7121722[[#This Row],[CANTIDAD]]*IF(Materiales_APU_BASE7121722[[#This Row],[UNIDAD]]="%",0.01,1),2)</f>
        <v>0</v>
      </c>
    </row>
    <row r="14" spans="1:8">
      <c r="A14" s="268" t="s">
        <v>42</v>
      </c>
      <c r="B14" s="268"/>
      <c r="C14" s="268"/>
      <c r="D14" s="268"/>
      <c r="E14" s="268"/>
      <c r="F14" s="268"/>
      <c r="G14" s="14">
        <f>ROUND(SUM(Materiales_APU_BASE7121722[VR. UNITARIO]),2)</f>
        <v>0</v>
      </c>
    </row>
    <row r="15" spans="1:8">
      <c r="A15" s="267" t="s">
        <v>43</v>
      </c>
      <c r="B15" s="267"/>
      <c r="C15" s="267"/>
      <c r="D15" s="267"/>
      <c r="E15" s="267"/>
      <c r="F15" s="267"/>
      <c r="G15" s="26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222</v>
      </c>
      <c r="C17" s="10" t="s">
        <v>224</v>
      </c>
      <c r="D17" s="78">
        <v>1</v>
      </c>
      <c r="E17" s="9"/>
      <c r="F17" s="16">
        <v>0</v>
      </c>
      <c r="G17" s="13">
        <f>Transporte_APU_BASE10152025[[#This Row],[TARIFA]]*Transporte_APU_BASE10152025[[#This Row],[CANTIDAD]]</f>
        <v>0</v>
      </c>
    </row>
    <row r="18" spans="1:10">
      <c r="A18" s="8"/>
      <c r="B18" s="34" t="s">
        <v>223</v>
      </c>
      <c r="C18" s="10" t="s">
        <v>225</v>
      </c>
      <c r="D18" s="78">
        <v>1</v>
      </c>
      <c r="E18" s="9"/>
      <c r="F18" s="16">
        <v>0</v>
      </c>
      <c r="G18" s="13">
        <f>Transporte_APU_BASE10152025[[#This Row],[TARIFA]]*Transporte_APU_BASE10152025[[#This Row],[CANTIDAD]]</f>
        <v>0</v>
      </c>
    </row>
    <row r="19" spans="1:10">
      <c r="A19" s="268" t="s">
        <v>45</v>
      </c>
      <c r="B19" s="268"/>
      <c r="C19" s="268"/>
      <c r="D19" s="268"/>
      <c r="E19" s="268"/>
      <c r="F19" s="268"/>
      <c r="G19" s="14">
        <f>ROUND(SUM(Transporte_APU_BASE10152025[VR. UNITARIO]),2)</f>
        <v>0</v>
      </c>
    </row>
    <row r="20" spans="1:10">
      <c r="A20" s="267" t="s">
        <v>46</v>
      </c>
      <c r="B20" s="267"/>
      <c r="C20" s="267"/>
      <c r="D20" s="267"/>
      <c r="E20" s="267"/>
      <c r="F20" s="267"/>
      <c r="G20" s="267"/>
    </row>
    <row r="21" spans="1:10" ht="24">
      <c r="A21" s="5" t="s">
        <v>31</v>
      </c>
      <c r="B21" s="6" t="s">
        <v>8</v>
      </c>
      <c r="C21" s="6" t="s">
        <v>219</v>
      </c>
      <c r="D21" s="6" t="s">
        <v>47</v>
      </c>
      <c r="E21" s="6" t="s">
        <v>220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0.5</v>
      </c>
      <c r="G22" s="13">
        <f>ROUND(ManodeObra_APU_BASE9141924[[#This Row],[SALARIO TOTAL]]*ManodeObra_APU_BASE9141924[[#This Row],[RENDIMIENTO]],2)</f>
        <v>0</v>
      </c>
    </row>
    <row r="23" spans="1:10">
      <c r="A23" s="8">
        <v>40201005</v>
      </c>
      <c r="B23" s="9" t="s">
        <v>116</v>
      </c>
      <c r="C23" s="20">
        <v>0</v>
      </c>
      <c r="D23" s="19">
        <v>0</v>
      </c>
      <c r="E23" s="35">
        <v>0</v>
      </c>
      <c r="F23" s="78">
        <v>0.5</v>
      </c>
      <c r="G23" s="13">
        <f>ROUND(ManodeObra_APU_BASE9141924[[#This Row],[SALARIO TOTAL]]*ManodeObra_APU_BASE9141924[[#This Row],[RENDIMIENTO]],2)</f>
        <v>0</v>
      </c>
    </row>
    <row r="24" spans="1:10" ht="13.35" customHeight="1">
      <c r="A24" s="269" t="s">
        <v>50</v>
      </c>
      <c r="B24" s="269"/>
      <c r="C24" s="269"/>
      <c r="D24" s="269"/>
      <c r="E24" s="269"/>
      <c r="F24" s="269"/>
      <c r="G24" s="22">
        <f>ROUND(SUM(ManodeObra_APU_BASE9141924[VR. UNITARIO]),2)</f>
        <v>0</v>
      </c>
    </row>
    <row r="25" spans="1:10">
      <c r="A25" s="259" t="s">
        <v>51</v>
      </c>
      <c r="B25" s="259"/>
      <c r="C25" s="259"/>
      <c r="D25" s="259"/>
      <c r="E25" s="259"/>
      <c r="F25" s="259"/>
      <c r="G25" s="22">
        <f>ROUND(G14+G8+G24+G19,2)</f>
        <v>0</v>
      </c>
    </row>
    <row r="26" spans="1:10">
      <c r="A26" s="267" t="s">
        <v>52</v>
      </c>
      <c r="B26" s="267"/>
      <c r="C26" s="267"/>
      <c r="D26" s="267"/>
      <c r="E26" s="267"/>
      <c r="F26" s="267"/>
      <c r="G26" s="267"/>
    </row>
    <row r="27" spans="1:10">
      <c r="A27" s="81"/>
      <c r="B27" s="82"/>
      <c r="C27" s="82"/>
      <c r="D27" s="82"/>
      <c r="E27" s="82"/>
      <c r="F27" s="83"/>
      <c r="G27" s="24" t="s">
        <v>53</v>
      </c>
    </row>
    <row r="28" spans="1:10">
      <c r="A28" s="269" t="s">
        <v>54</v>
      </c>
      <c r="B28" s="269"/>
      <c r="C28" s="269"/>
      <c r="D28" s="269"/>
      <c r="E28" s="269"/>
      <c r="F28" s="269"/>
      <c r="G28" s="25">
        <v>1</v>
      </c>
    </row>
    <row r="29" spans="1:10">
      <c r="A29" s="278" t="s">
        <v>55</v>
      </c>
      <c r="B29" s="279"/>
      <c r="C29" s="279"/>
      <c r="D29" s="279"/>
      <c r="E29" s="279"/>
      <c r="F29" s="280"/>
      <c r="G29" s="56">
        <f>G25</f>
        <v>0</v>
      </c>
    </row>
    <row r="30" spans="1:10" s="44" customFormat="1" ht="44.25" customHeight="1">
      <c r="A30" s="84"/>
      <c r="B30" s="77" t="s">
        <v>233</v>
      </c>
      <c r="C30" s="85"/>
      <c r="D30" s="86"/>
      <c r="E30" s="87"/>
      <c r="F30" s="87"/>
      <c r="G30" s="88"/>
      <c r="H30" s="45"/>
      <c r="I30" s="45"/>
      <c r="J30" s="45"/>
    </row>
    <row r="31" spans="1:10" s="44" customFormat="1" ht="15.75">
      <c r="A31" s="84"/>
      <c r="B31" s="89" t="s">
        <v>230</v>
      </c>
      <c r="C31" s="85"/>
      <c r="D31" s="90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231</v>
      </c>
      <c r="C32" s="85"/>
      <c r="D32" s="87"/>
      <c r="E32" s="87"/>
      <c r="F32" s="87"/>
      <c r="G32" s="88"/>
      <c r="H32" s="45"/>
      <c r="I32" s="45"/>
      <c r="J32" s="45"/>
    </row>
    <row r="33" spans="1:10" s="44" customFormat="1" ht="15.75">
      <c r="A33" s="91"/>
      <c r="B33" s="76" t="s">
        <v>232</v>
      </c>
      <c r="C33" s="92"/>
      <c r="D33" s="75"/>
      <c r="E33" s="75"/>
      <c r="F33" s="75"/>
      <c r="G33" s="93"/>
      <c r="H33" s="45"/>
      <c r="I33" s="45"/>
      <c r="J33" s="45"/>
    </row>
    <row r="34" spans="1:10" ht="14.25">
      <c r="A34" s="27"/>
      <c r="B34" s="80"/>
      <c r="C34" s="80"/>
      <c r="D34" s="26"/>
      <c r="E34" s="28"/>
      <c r="F34" s="28"/>
      <c r="G34" s="28"/>
    </row>
    <row r="35" spans="1:10" ht="13.7" customHeight="1">
      <c r="A35" s="27"/>
      <c r="B35" s="29"/>
      <c r="C35" s="29"/>
      <c r="D35" s="26"/>
      <c r="E35" s="272"/>
      <c r="F35" s="272"/>
      <c r="G35" s="272"/>
    </row>
    <row r="36" spans="1:10" ht="14.25">
      <c r="A36" s="27"/>
      <c r="B36" s="29"/>
      <c r="C36" s="29"/>
      <c r="D36" s="26"/>
      <c r="E36" s="273"/>
      <c r="F36" s="273"/>
      <c r="G36" s="273"/>
    </row>
    <row r="37" spans="1:10" ht="15">
      <c r="A37" s="30"/>
      <c r="B37" s="26"/>
      <c r="C37" s="26"/>
      <c r="D37" s="26"/>
      <c r="E37" s="270"/>
      <c r="F37" s="270"/>
      <c r="G37" s="270"/>
    </row>
    <row r="38" spans="1:10" ht="15">
      <c r="A38" s="30"/>
      <c r="B38" s="30"/>
      <c r="C38" s="30"/>
      <c r="D38" s="26"/>
      <c r="E38" s="26"/>
      <c r="F38" s="26"/>
      <c r="G38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7:G37"/>
    <mergeCell ref="A26:G26"/>
    <mergeCell ref="A28:F28"/>
    <mergeCell ref="A29:F29"/>
    <mergeCell ref="E35:G35"/>
    <mergeCell ref="E36:G36"/>
    <mergeCell ref="A25:F25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4:F24"/>
  </mergeCells>
  <dataValidations count="1">
    <dataValidation type="list" allowBlank="1" showInputMessage="1" showErrorMessage="1" sqref="E35" xr:uid="{41E9BB32-5457-42A8-A576-B9AFB5125BFD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74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1B90-4ECB-47FA-BDFE-909BFD508C80}">
  <sheetPr codeName="Hoja7">
    <pageSetUpPr fitToPage="1"/>
  </sheetPr>
  <dimension ref="A1:J52"/>
  <sheetViews>
    <sheetView showGridLines="0" view="pageBreakPreview" zoomScaleNormal="80" zoomScaleSheetLayoutView="100" zoomScalePageLayoutView="150" workbookViewId="0">
      <selection activeCell="L24" sqref="L24"/>
    </sheetView>
  </sheetViews>
  <sheetFormatPr baseColWidth="10" defaultColWidth="7.42578125" defaultRowHeight="12.75"/>
  <cols>
    <col min="1" max="1" width="15.28515625" style="1" customWidth="1"/>
    <col min="2" max="2" width="84.425781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24" customHeight="1">
      <c r="A3" s="3" t="s">
        <v>17</v>
      </c>
      <c r="B3" s="277" t="s">
        <v>18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ROUND(Equipos_APU_BASE813182328[[#This Row],[TARIFA]]*Equipos_APU_BASE813182328[[#This Row],[RENDIMIENTO]]*IF(Equipos_APU_BASE813182328[[#This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ROUND(SUM(Equipos_APU_BASE813182328[VR.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24">
      <c r="A11" s="8" t="s">
        <v>119</v>
      </c>
      <c r="B11" s="33" t="s">
        <v>120</v>
      </c>
      <c r="C11" s="9"/>
      <c r="D11" s="10" t="s">
        <v>10</v>
      </c>
      <c r="E11" s="78">
        <v>1</v>
      </c>
      <c r="F11" s="16">
        <v>0</v>
      </c>
      <c r="G11" s="13">
        <f>ROUND(Materiales_APU_BASE712172227[[#This Row],[PRECIO UNIT.]]*Materiales_APU_BASE712172227[[#This Row],[CANTIDAD]]*IF(Materiales_APU_BASE712172227[[#This Row],[UNIDAD]]="%",0.01,1),2)</f>
        <v>0</v>
      </c>
      <c r="H11" s="15"/>
    </row>
    <row r="12" spans="1:8">
      <c r="A12" s="8"/>
      <c r="B12" s="34"/>
      <c r="C12" s="9"/>
      <c r="D12" s="10"/>
      <c r="E12" s="12"/>
      <c r="F12" s="16"/>
      <c r="G12" s="13"/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ROUND(Materiales_APU_BASE712172227[[#This Row],[PRECIO UNIT.]]*Materiales_APU_BASE712172227[[#This Row],[CANTIDAD]]*IF(Materiales_APU_BASE712172227[[#This Row],[UNIDAD]]="%",0.01,1),2)</f>
        <v>0</v>
      </c>
    </row>
    <row r="14" spans="1:8">
      <c r="A14" s="268" t="s">
        <v>42</v>
      </c>
      <c r="B14" s="268"/>
      <c r="C14" s="268"/>
      <c r="D14" s="268"/>
      <c r="E14" s="268"/>
      <c r="F14" s="268"/>
      <c r="G14" s="14">
        <f>ROUND(SUM(Materiales_APU_BASE712172227[VR. UNITARIO]),2)</f>
        <v>0</v>
      </c>
    </row>
    <row r="15" spans="1:8">
      <c r="A15" s="267" t="s">
        <v>43</v>
      </c>
      <c r="B15" s="267"/>
      <c r="C15" s="267"/>
      <c r="D15" s="267"/>
      <c r="E15" s="267"/>
      <c r="F15" s="267"/>
      <c r="G15" s="26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222</v>
      </c>
      <c r="C17" s="10" t="s">
        <v>224</v>
      </c>
      <c r="D17" s="78">
        <v>1</v>
      </c>
      <c r="E17" s="9"/>
      <c r="F17" s="16">
        <v>0</v>
      </c>
      <c r="G17" s="13">
        <f>Transporte_APU_BASE1015202530[[#This Row],[TARIFA]]*Transporte_APU_BASE1015202530[[#This Row],[CANTIDAD]]</f>
        <v>0</v>
      </c>
    </row>
    <row r="18" spans="1:10">
      <c r="A18" s="8"/>
      <c r="B18" s="34" t="s">
        <v>223</v>
      </c>
      <c r="C18" s="10" t="s">
        <v>225</v>
      </c>
      <c r="D18" s="78">
        <v>1</v>
      </c>
      <c r="E18" s="9"/>
      <c r="F18" s="16">
        <v>0</v>
      </c>
      <c r="G18" s="13">
        <f>Transporte_APU_BASE1015202530[[#This Row],[TARIFA]]*Transporte_APU_BASE1015202530[[#This Row],[CANTIDAD]]</f>
        <v>0</v>
      </c>
    </row>
    <row r="19" spans="1:10">
      <c r="A19" s="268" t="s">
        <v>45</v>
      </c>
      <c r="B19" s="268"/>
      <c r="C19" s="268"/>
      <c r="D19" s="268"/>
      <c r="E19" s="268"/>
      <c r="F19" s="268"/>
      <c r="G19" s="14">
        <f>ROUND(SUM(Transporte_APU_BASE1015202530[VR. UNITARIO]),2)</f>
        <v>0</v>
      </c>
    </row>
    <row r="20" spans="1:10">
      <c r="A20" s="267" t="s">
        <v>46</v>
      </c>
      <c r="B20" s="267"/>
      <c r="C20" s="267"/>
      <c r="D20" s="267"/>
      <c r="E20" s="267"/>
      <c r="F20" s="267"/>
      <c r="G20" s="267"/>
    </row>
    <row r="21" spans="1:10" ht="24">
      <c r="A21" s="5" t="s">
        <v>31</v>
      </c>
      <c r="B21" s="6" t="s">
        <v>8</v>
      </c>
      <c r="C21" s="6" t="s">
        <v>219</v>
      </c>
      <c r="D21" s="6" t="s">
        <v>47</v>
      </c>
      <c r="E21" s="6" t="s">
        <v>220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0.5</v>
      </c>
      <c r="G22" s="13">
        <f>ROUND(ManodeObra_APU_BASE914192429[[#This Row],[SALARIO TOTAL]]*ManodeObra_APU_BASE914192429[[#This Row],[RENDIMIENTO]],2)</f>
        <v>0</v>
      </c>
    </row>
    <row r="23" spans="1:10">
      <c r="A23" s="8">
        <v>40201005</v>
      </c>
      <c r="B23" s="9" t="s">
        <v>116</v>
      </c>
      <c r="C23" s="20">
        <v>0</v>
      </c>
      <c r="D23" s="19">
        <v>0</v>
      </c>
      <c r="E23" s="35">
        <v>0</v>
      </c>
      <c r="F23" s="78">
        <v>0.5</v>
      </c>
      <c r="G23" s="13">
        <f>ROUND(ManodeObra_APU_BASE914192429[[#This Row],[SALARIO TOTAL]]*ManodeObra_APU_BASE914192429[[#This Row],[RENDIMIENTO]],2)</f>
        <v>0</v>
      </c>
    </row>
    <row r="24" spans="1:10" ht="13.35" customHeight="1">
      <c r="A24" s="269" t="s">
        <v>50</v>
      </c>
      <c r="B24" s="269"/>
      <c r="C24" s="269"/>
      <c r="D24" s="269"/>
      <c r="E24" s="269"/>
      <c r="F24" s="269"/>
      <c r="G24" s="22">
        <f>ROUND(SUM(ManodeObra_APU_BASE914192429[VR. UNITARIO]),2)</f>
        <v>0</v>
      </c>
    </row>
    <row r="25" spans="1:10">
      <c r="A25" s="259" t="s">
        <v>51</v>
      </c>
      <c r="B25" s="259"/>
      <c r="C25" s="259"/>
      <c r="D25" s="259"/>
      <c r="E25" s="259"/>
      <c r="F25" s="259"/>
      <c r="G25" s="22">
        <f>ROUND(G14+G8+G24+G19,2)</f>
        <v>0</v>
      </c>
    </row>
    <row r="26" spans="1:10">
      <c r="A26" s="267" t="s">
        <v>52</v>
      </c>
      <c r="B26" s="267"/>
      <c r="C26" s="267"/>
      <c r="D26" s="267"/>
      <c r="E26" s="267"/>
      <c r="F26" s="267"/>
      <c r="G26" s="267"/>
    </row>
    <row r="27" spans="1:10">
      <c r="A27" s="81"/>
      <c r="B27" s="82"/>
      <c r="C27" s="82"/>
      <c r="D27" s="82"/>
      <c r="E27" s="82"/>
      <c r="F27" s="83"/>
      <c r="G27" s="24" t="s">
        <v>53</v>
      </c>
    </row>
    <row r="28" spans="1:10">
      <c r="A28" s="269" t="s">
        <v>54</v>
      </c>
      <c r="B28" s="269"/>
      <c r="C28" s="269"/>
      <c r="D28" s="269"/>
      <c r="E28" s="269"/>
      <c r="F28" s="269"/>
      <c r="G28" s="25">
        <v>1</v>
      </c>
    </row>
    <row r="29" spans="1:10">
      <c r="A29" s="278" t="s">
        <v>55</v>
      </c>
      <c r="B29" s="279"/>
      <c r="C29" s="279"/>
      <c r="D29" s="279"/>
      <c r="E29" s="279"/>
      <c r="F29" s="280"/>
      <c r="G29" s="56">
        <f>G25</f>
        <v>0</v>
      </c>
    </row>
    <row r="30" spans="1:10" s="44" customFormat="1" ht="44.25" customHeight="1">
      <c r="A30" s="84"/>
      <c r="B30" s="77" t="s">
        <v>233</v>
      </c>
      <c r="C30" s="85"/>
      <c r="D30" s="86"/>
      <c r="E30" s="87"/>
      <c r="F30" s="87"/>
      <c r="G30" s="88"/>
      <c r="H30" s="45"/>
      <c r="I30" s="45"/>
      <c r="J30" s="45"/>
    </row>
    <row r="31" spans="1:10" s="44" customFormat="1" ht="15.75">
      <c r="A31" s="84"/>
      <c r="B31" s="89" t="s">
        <v>230</v>
      </c>
      <c r="C31" s="85"/>
      <c r="D31" s="90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231</v>
      </c>
      <c r="C32" s="85"/>
      <c r="D32" s="87"/>
      <c r="E32" s="87"/>
      <c r="F32" s="87"/>
      <c r="G32" s="88"/>
      <c r="H32" s="45"/>
      <c r="I32" s="45"/>
      <c r="J32" s="45"/>
    </row>
    <row r="33" spans="1:10" s="44" customFormat="1" ht="15.75">
      <c r="A33" s="91"/>
      <c r="B33" s="76" t="s">
        <v>232</v>
      </c>
      <c r="C33" s="92"/>
      <c r="D33" s="75"/>
      <c r="E33" s="75"/>
      <c r="F33" s="75"/>
      <c r="G33" s="93"/>
      <c r="H33" s="45"/>
      <c r="I33" s="45"/>
      <c r="J33" s="45"/>
    </row>
    <row r="34" spans="1:10" ht="14.25">
      <c r="A34" s="27"/>
      <c r="B34" s="80"/>
      <c r="C34" s="80"/>
      <c r="D34" s="26"/>
      <c r="E34" s="28"/>
      <c r="F34" s="28"/>
      <c r="G34" s="28"/>
    </row>
    <row r="35" spans="1:10" ht="13.7" customHeight="1">
      <c r="A35" s="27"/>
      <c r="B35" s="29"/>
      <c r="C35" s="29"/>
      <c r="D35" s="26"/>
      <c r="E35" s="272"/>
      <c r="F35" s="272"/>
      <c r="G35" s="272"/>
    </row>
    <row r="36" spans="1:10" ht="14.25">
      <c r="A36" s="27"/>
      <c r="B36" s="29"/>
      <c r="C36" s="29"/>
      <c r="D36" s="26"/>
      <c r="E36" s="273"/>
      <c r="F36" s="273"/>
      <c r="G36" s="273"/>
    </row>
    <row r="37" spans="1:10" ht="15">
      <c r="A37" s="30"/>
      <c r="B37" s="26"/>
      <c r="C37" s="26"/>
      <c r="D37" s="26"/>
      <c r="E37" s="270"/>
      <c r="F37" s="270"/>
      <c r="G37" s="270"/>
    </row>
    <row r="38" spans="1:10" ht="15">
      <c r="A38" s="30"/>
      <c r="B38" s="30"/>
      <c r="C38" s="30"/>
      <c r="D38" s="26"/>
      <c r="E38" s="26"/>
      <c r="F38" s="26"/>
      <c r="G38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7:G37"/>
    <mergeCell ref="A26:G26"/>
    <mergeCell ref="A28:F28"/>
    <mergeCell ref="A29:F29"/>
    <mergeCell ref="E35:G35"/>
    <mergeCell ref="E36:G36"/>
    <mergeCell ref="A25:F25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4:F24"/>
  </mergeCells>
  <dataValidations count="1">
    <dataValidation type="list" allowBlank="1" showInputMessage="1" showErrorMessage="1" sqref="E35" xr:uid="{B0E5DBBC-D1C3-4F8C-89B7-3DB23D6446A0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63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BF2A-ED4E-490E-9A3B-F23923B89EE8}">
  <sheetPr codeName="Hoja8">
    <pageSetUpPr fitToPage="1"/>
  </sheetPr>
  <dimension ref="A1:J52"/>
  <sheetViews>
    <sheetView showGridLines="0" view="pageBreakPreview" zoomScale="80" zoomScaleNormal="80" zoomScaleSheetLayoutView="80" zoomScalePageLayoutView="150" workbookViewId="0">
      <selection activeCell="B11" sqref="B11"/>
    </sheetView>
  </sheetViews>
  <sheetFormatPr baseColWidth="10" defaultColWidth="7.42578125" defaultRowHeight="12.75"/>
  <cols>
    <col min="1" max="1" width="15.28515625" style="1" customWidth="1"/>
    <col min="2" max="2" width="89.7109375" style="1" customWidth="1"/>
    <col min="3" max="3" width="13.42578125" style="1" customWidth="1"/>
    <col min="4" max="4" width="27.140625" style="1" bestFit="1" customWidth="1"/>
    <col min="5" max="5" width="23.85546875" style="1" customWidth="1"/>
    <col min="6" max="6" width="21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30" customHeight="1">
      <c r="A3" s="3" t="s">
        <v>19</v>
      </c>
      <c r="B3" s="277" t="s">
        <v>334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ROUND(Equipos_APU_BASE81318232833[[#This Row],[TARIFA]]*Equipos_APU_BASE81318232833[[#This Row],[RENDIMIENTO]]*IF(Equipos_APU_BASE81318232833[[#This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ROUND(SUM(Equipos_APU_BASE81318232833[VR.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75.75" customHeight="1">
      <c r="A11" s="8" t="s">
        <v>121</v>
      </c>
      <c r="B11" s="42" t="s">
        <v>336</v>
      </c>
      <c r="C11" s="9"/>
      <c r="D11" s="10" t="s">
        <v>10</v>
      </c>
      <c r="E11" s="78">
        <v>1</v>
      </c>
      <c r="F11" s="16">
        <v>0</v>
      </c>
      <c r="G11" s="13">
        <f>ROUND(Materiales_APU_BASE71217222732[[#This Row],[PRECIO UNIT.]]*Materiales_APU_BASE71217222732[[#This Row],[CANTIDAD]]*IF(Materiales_APU_BASE71217222732[[#This Row],[UNIDAD]]="%",0.01,1),2)</f>
        <v>0</v>
      </c>
      <c r="H11" s="15"/>
    </row>
    <row r="12" spans="1:8">
      <c r="A12" s="8" t="s">
        <v>122</v>
      </c>
      <c r="B12" s="43" t="s">
        <v>123</v>
      </c>
      <c r="C12" s="9"/>
      <c r="D12" s="10" t="s">
        <v>10</v>
      </c>
      <c r="E12" s="78">
        <v>1</v>
      </c>
      <c r="F12" s="16">
        <v>0</v>
      </c>
      <c r="G12" s="13">
        <f>ROUND(Materiales_APU_BASE71217222732[[#This Row],[PRECIO UNIT.]]*Materiales_APU_BASE71217222732[[#This Row],[CANTIDAD]]*IF(Materiales_APU_BASE71217222732[[#This Row],[UNIDAD]]="%",0.01,1),2)</f>
        <v>0</v>
      </c>
      <c r="H12" s="15"/>
    </row>
    <row r="13" spans="1:8">
      <c r="A13" s="8" t="s">
        <v>124</v>
      </c>
      <c r="B13" s="43" t="s">
        <v>125</v>
      </c>
      <c r="C13" s="9"/>
      <c r="D13" s="10" t="s">
        <v>10</v>
      </c>
      <c r="E13" s="78">
        <v>2</v>
      </c>
      <c r="F13" s="16">
        <v>0</v>
      </c>
      <c r="G13" s="13">
        <f>ROUND(Materiales_APU_BASE71217222732[[#This Row],[PRECIO UNIT.]]*Materiales_APU_BASE71217222732[[#This Row],[CANTIDAD]]*IF(Materiales_APU_BASE71217222732[[#This Row],[UNIDAD]]="%",0.01,1),2)</f>
        <v>0</v>
      </c>
      <c r="H13" s="15"/>
    </row>
    <row r="14" spans="1:8">
      <c r="A14" s="8" t="s">
        <v>126</v>
      </c>
      <c r="B14" s="43" t="s">
        <v>127</v>
      </c>
      <c r="C14" s="9"/>
      <c r="D14" s="10" t="s">
        <v>10</v>
      </c>
      <c r="E14" s="78">
        <v>1</v>
      </c>
      <c r="F14" s="16">
        <v>0</v>
      </c>
      <c r="G14" s="13">
        <f>ROUND(Materiales_APU_BASE71217222732[[#This Row],[PRECIO UNIT.]]*Materiales_APU_BASE71217222732[[#This Row],[CANTIDAD]]*IF(Materiales_APU_BASE71217222732[[#This Row],[UNIDAD]]="%",0.01,1),2)</f>
        <v>0</v>
      </c>
      <c r="H14" s="15"/>
    </row>
    <row r="15" spans="1:8">
      <c r="A15" s="8" t="s">
        <v>128</v>
      </c>
      <c r="B15" s="43" t="s">
        <v>129</v>
      </c>
      <c r="C15" s="9"/>
      <c r="D15" s="10" t="s">
        <v>10</v>
      </c>
      <c r="E15" s="78">
        <v>1</v>
      </c>
      <c r="F15" s="16">
        <v>0</v>
      </c>
      <c r="G15" s="13">
        <f>ROUND(Materiales_APU_BASE71217222732[[#This Row],[PRECIO UNIT.]]*Materiales_APU_BASE71217222732[[#This Row],[CANTIDAD]]*IF(Materiales_APU_BASE71217222732[[#This Row],[UNIDAD]]="%",0.01,1),2)</f>
        <v>0</v>
      </c>
      <c r="H15" s="15"/>
    </row>
    <row r="16" spans="1:8">
      <c r="A16" s="8" t="s">
        <v>130</v>
      </c>
      <c r="B16" s="43" t="s">
        <v>131</v>
      </c>
      <c r="C16" s="9"/>
      <c r="D16" s="10" t="s">
        <v>10</v>
      </c>
      <c r="E16" s="78">
        <v>3</v>
      </c>
      <c r="F16" s="16">
        <v>0</v>
      </c>
      <c r="G16" s="13">
        <f>ROUND(Materiales_APU_BASE71217222732[[#This Row],[PRECIO UNIT.]]*Materiales_APU_BASE71217222732[[#This Row],[CANTIDAD]]*IF(Materiales_APU_BASE71217222732[[#This Row],[UNIDAD]]="%",0.01,1),2)</f>
        <v>0</v>
      </c>
      <c r="H16" s="15"/>
    </row>
    <row r="17" spans="1:8">
      <c r="A17" s="8" t="s">
        <v>132</v>
      </c>
      <c r="B17" s="43" t="s">
        <v>133</v>
      </c>
      <c r="C17" s="9"/>
      <c r="D17" s="10" t="s">
        <v>10</v>
      </c>
      <c r="E17" s="78">
        <v>1</v>
      </c>
      <c r="F17" s="16">
        <v>0</v>
      </c>
      <c r="G17" s="13">
        <f>ROUND(Materiales_APU_BASE71217222732[[#This Row],[PRECIO UNIT.]]*Materiales_APU_BASE71217222732[[#This Row],[CANTIDAD]]*IF(Materiales_APU_BASE71217222732[[#This Row],[UNIDAD]]="%",0.01,1),2)</f>
        <v>0</v>
      </c>
      <c r="H17" s="15"/>
    </row>
    <row r="18" spans="1:8">
      <c r="A18" s="8" t="s">
        <v>134</v>
      </c>
      <c r="B18" s="43" t="s">
        <v>135</v>
      </c>
      <c r="C18" s="9"/>
      <c r="D18" s="10" t="s">
        <v>10</v>
      </c>
      <c r="E18" s="78">
        <v>8</v>
      </c>
      <c r="F18" s="16">
        <v>0</v>
      </c>
      <c r="G18" s="13">
        <f>ROUND(Materiales_APU_BASE71217222732[[#This Row],[PRECIO UNIT.]]*Materiales_APU_BASE71217222732[[#This Row],[CANTIDAD]]*IF(Materiales_APU_BASE71217222732[[#This Row],[UNIDAD]]="%",0.01,1),2)</f>
        <v>0</v>
      </c>
      <c r="H18" s="15"/>
    </row>
    <row r="19" spans="1:8">
      <c r="A19" s="8" t="s">
        <v>136</v>
      </c>
      <c r="B19" s="43" t="s">
        <v>137</v>
      </c>
      <c r="C19" s="9"/>
      <c r="D19" s="10" t="s">
        <v>75</v>
      </c>
      <c r="E19" s="78">
        <v>3</v>
      </c>
      <c r="F19" s="16">
        <v>0</v>
      </c>
      <c r="G19" s="13">
        <f>ROUND(Materiales_APU_BASE71217222732[[#This Row],[PRECIO UNIT.]]*Materiales_APU_BASE71217222732[[#This Row],[CANTIDAD]]*IF(Materiales_APU_BASE71217222732[[#This Row],[UNIDAD]]="%",0.01,1),2)</f>
        <v>0</v>
      </c>
      <c r="H19" s="15"/>
    </row>
    <row r="20" spans="1:8">
      <c r="A20" s="8" t="s">
        <v>138</v>
      </c>
      <c r="B20" s="43" t="s">
        <v>139</v>
      </c>
      <c r="C20" s="9"/>
      <c r="D20" s="10" t="s">
        <v>140</v>
      </c>
      <c r="E20" s="78">
        <v>1</v>
      </c>
      <c r="F20" s="16">
        <v>0</v>
      </c>
      <c r="G20" s="13">
        <f>ROUND(Materiales_APU_BASE71217222732[[#This Row],[PRECIO UNIT.]]*Materiales_APU_BASE71217222732[[#This Row],[CANTIDAD]]*IF(Materiales_APU_BASE71217222732[[#This Row],[UNIDAD]]="%",0.01,1),2)</f>
        <v>0</v>
      </c>
      <c r="H20" s="15"/>
    </row>
    <row r="21" spans="1:8">
      <c r="A21" s="8" t="s">
        <v>141</v>
      </c>
      <c r="B21" s="43" t="s">
        <v>142</v>
      </c>
      <c r="C21" s="9"/>
      <c r="D21" s="10" t="s">
        <v>75</v>
      </c>
      <c r="E21" s="78">
        <v>4</v>
      </c>
      <c r="F21" s="16">
        <v>0</v>
      </c>
      <c r="G21" s="13">
        <f>ROUND(Materiales_APU_BASE71217222732[[#This Row],[PRECIO UNIT.]]*Materiales_APU_BASE71217222732[[#This Row],[CANTIDAD]]*IF(Materiales_APU_BASE71217222732[[#This Row],[UNIDAD]]="%",0.01,1),2)</f>
        <v>0</v>
      </c>
      <c r="H21" s="15"/>
    </row>
    <row r="22" spans="1:8">
      <c r="A22" s="8" t="s">
        <v>143</v>
      </c>
      <c r="B22" s="43" t="s">
        <v>144</v>
      </c>
      <c r="C22" s="9"/>
      <c r="D22" s="10" t="s">
        <v>75</v>
      </c>
      <c r="E22" s="78">
        <v>4</v>
      </c>
      <c r="F22" s="16">
        <v>0</v>
      </c>
      <c r="G22" s="13">
        <f>ROUND(Materiales_APU_BASE71217222732[[#This Row],[PRECIO UNIT.]]*Materiales_APU_BASE71217222732[[#This Row],[CANTIDAD]]*IF(Materiales_APU_BASE71217222732[[#This Row],[UNIDAD]]="%",0.01,1),2)</f>
        <v>0</v>
      </c>
      <c r="H22" s="15"/>
    </row>
    <row r="23" spans="1:8">
      <c r="A23" s="8" t="s">
        <v>145</v>
      </c>
      <c r="B23" s="43" t="s">
        <v>146</v>
      </c>
      <c r="C23" s="9"/>
      <c r="D23" s="10" t="s">
        <v>75</v>
      </c>
      <c r="E23" s="78">
        <v>1</v>
      </c>
      <c r="F23" s="16">
        <v>0</v>
      </c>
      <c r="G23" s="13">
        <f>ROUND(Materiales_APU_BASE71217222732[[#This Row],[PRECIO UNIT.]]*Materiales_APU_BASE71217222732[[#This Row],[CANTIDAD]]*IF(Materiales_APU_BASE71217222732[[#This Row],[UNIDAD]]="%",0.01,1),2)</f>
        <v>0</v>
      </c>
      <c r="H23" s="15"/>
    </row>
    <row r="24" spans="1:8">
      <c r="A24" s="8" t="s">
        <v>147</v>
      </c>
      <c r="B24" s="43" t="s">
        <v>148</v>
      </c>
      <c r="C24" s="9"/>
      <c r="D24" s="10" t="s">
        <v>75</v>
      </c>
      <c r="E24" s="78">
        <v>8</v>
      </c>
      <c r="F24" s="16">
        <v>0</v>
      </c>
      <c r="G24" s="13">
        <f>ROUND(Materiales_APU_BASE71217222732[[#This Row],[PRECIO UNIT.]]*Materiales_APU_BASE71217222732[[#This Row],[CANTIDAD]]*IF(Materiales_APU_BASE71217222732[[#This Row],[UNIDAD]]="%",0.01,1),2)</f>
        <v>0</v>
      </c>
      <c r="H24" s="15"/>
    </row>
    <row r="25" spans="1:8">
      <c r="A25" s="8" t="s">
        <v>149</v>
      </c>
      <c r="B25" s="43" t="s">
        <v>150</v>
      </c>
      <c r="C25" s="9"/>
      <c r="D25" s="10" t="s">
        <v>75</v>
      </c>
      <c r="E25" s="78">
        <v>3</v>
      </c>
      <c r="F25" s="16">
        <v>0</v>
      </c>
      <c r="G25" s="13">
        <f>ROUND(Materiales_APU_BASE71217222732[[#This Row],[PRECIO UNIT.]]*Materiales_APU_BASE71217222732[[#This Row],[CANTIDAD]]*IF(Materiales_APU_BASE71217222732[[#This Row],[UNIDAD]]="%",0.01,1),2)</f>
        <v>0</v>
      </c>
      <c r="H25" s="15"/>
    </row>
    <row r="26" spans="1:8">
      <c r="A26" s="8" t="s">
        <v>151</v>
      </c>
      <c r="B26" s="43" t="s">
        <v>152</v>
      </c>
      <c r="C26" s="9"/>
      <c r="D26" s="10" t="s">
        <v>10</v>
      </c>
      <c r="E26" s="78">
        <v>3</v>
      </c>
      <c r="F26" s="16">
        <v>0</v>
      </c>
      <c r="G26" s="13">
        <f>ROUND(Materiales_APU_BASE71217222732[[#This Row],[PRECIO UNIT.]]*Materiales_APU_BASE71217222732[[#This Row],[CANTIDAD]]*IF(Materiales_APU_BASE71217222732[[#This Row],[UNIDAD]]="%",0.01,1),2)</f>
        <v>0</v>
      </c>
      <c r="H26" s="15"/>
    </row>
    <row r="27" spans="1:8" s="17" customFormat="1">
      <c r="A27" s="8"/>
      <c r="B27" s="9"/>
      <c r="C27" s="9"/>
      <c r="D27" s="10"/>
      <c r="E27" s="12"/>
      <c r="F27" s="16"/>
      <c r="G27" s="13">
        <f>ROUND(Materiales_APU_BASE71217222732[[#This Row],[PRECIO UNIT.]]*Materiales_APU_BASE71217222732[[#This Row],[CANTIDAD]]*IF(Materiales_APU_BASE71217222732[[#This Row],[UNIDAD]]="%",0.01,1),2)</f>
        <v>0</v>
      </c>
    </row>
    <row r="28" spans="1:8">
      <c r="A28" s="268" t="s">
        <v>42</v>
      </c>
      <c r="B28" s="268"/>
      <c r="C28" s="268"/>
      <c r="D28" s="268"/>
      <c r="E28" s="268"/>
      <c r="F28" s="268"/>
      <c r="G28" s="14">
        <f>ROUND(SUM(Materiales_APU_BASE71217222732[VR. UNITARIO]),2)</f>
        <v>0</v>
      </c>
    </row>
    <row r="29" spans="1:8">
      <c r="A29" s="267" t="s">
        <v>43</v>
      </c>
      <c r="B29" s="267"/>
      <c r="C29" s="267"/>
      <c r="D29" s="267"/>
      <c r="E29" s="267"/>
      <c r="F29" s="267"/>
      <c r="G29" s="267"/>
    </row>
    <row r="30" spans="1:8">
      <c r="A30" s="5" t="s">
        <v>31</v>
      </c>
      <c r="B30" s="6" t="s">
        <v>8</v>
      </c>
      <c r="C30" s="6" t="s">
        <v>5</v>
      </c>
      <c r="D30" s="6" t="s">
        <v>6</v>
      </c>
      <c r="E30" s="6" t="s">
        <v>44</v>
      </c>
      <c r="F30" s="6" t="s">
        <v>33</v>
      </c>
      <c r="G30" s="7" t="s">
        <v>7</v>
      </c>
    </row>
    <row r="31" spans="1:8">
      <c r="A31" s="8"/>
      <c r="B31" s="34" t="s">
        <v>222</v>
      </c>
      <c r="C31" s="10" t="s">
        <v>224</v>
      </c>
      <c r="D31" s="78">
        <v>1</v>
      </c>
      <c r="E31" s="9"/>
      <c r="F31" s="16">
        <v>0</v>
      </c>
      <c r="G31" s="13">
        <f>Transporte_APU_BASE101520253035[[#This Row],[TARIFA]]*Transporte_APU_BASE101520253035[[#This Row],[CANTIDAD]]</f>
        <v>0</v>
      </c>
    </row>
    <row r="32" spans="1:8">
      <c r="A32" s="8"/>
      <c r="B32" s="34" t="s">
        <v>223</v>
      </c>
      <c r="C32" s="10" t="s">
        <v>225</v>
      </c>
      <c r="D32" s="78">
        <v>1</v>
      </c>
      <c r="E32" s="9"/>
      <c r="F32" s="16">
        <v>0</v>
      </c>
      <c r="G32" s="13">
        <f>Transporte_APU_BASE101520253035[[#This Row],[TARIFA]]*Transporte_APU_BASE101520253035[[#This Row],[CANTIDAD]]</f>
        <v>0</v>
      </c>
    </row>
    <row r="33" spans="1:10">
      <c r="A33" s="268" t="s">
        <v>45</v>
      </c>
      <c r="B33" s="268"/>
      <c r="C33" s="268"/>
      <c r="D33" s="268"/>
      <c r="E33" s="268"/>
      <c r="F33" s="268"/>
      <c r="G33" s="14">
        <f>ROUND(SUM(Transporte_APU_BASE101520253035[VR. UNITARIO]),2)</f>
        <v>0</v>
      </c>
    </row>
    <row r="34" spans="1:10">
      <c r="A34" s="267" t="s">
        <v>46</v>
      </c>
      <c r="B34" s="267"/>
      <c r="C34" s="267"/>
      <c r="D34" s="267"/>
      <c r="E34" s="267"/>
      <c r="F34" s="267"/>
      <c r="G34" s="267"/>
    </row>
    <row r="35" spans="1:10">
      <c r="A35" s="5" t="s">
        <v>31</v>
      </c>
      <c r="B35" s="6" t="s">
        <v>8</v>
      </c>
      <c r="C35" s="6" t="s">
        <v>219</v>
      </c>
      <c r="D35" s="6" t="s">
        <v>47</v>
      </c>
      <c r="E35" s="6" t="s">
        <v>220</v>
      </c>
      <c r="F35" s="6" t="s">
        <v>34</v>
      </c>
      <c r="G35" s="7" t="s">
        <v>7</v>
      </c>
    </row>
    <row r="36" spans="1:10">
      <c r="A36" s="8">
        <v>40101006</v>
      </c>
      <c r="B36" s="9" t="s">
        <v>90</v>
      </c>
      <c r="C36" s="20">
        <v>0</v>
      </c>
      <c r="D36" s="19">
        <v>0</v>
      </c>
      <c r="E36" s="35">
        <v>0</v>
      </c>
      <c r="F36" s="78">
        <v>0.7</v>
      </c>
      <c r="G36" s="13">
        <f>ROUND(ManodeObra_APU_BASE91419242934[[#This Row],[SALARIO TOTAL]]*ManodeObra_APU_BASE91419242934[[#This Row],[RENDIMIENTO]],2)</f>
        <v>0</v>
      </c>
    </row>
    <row r="37" spans="1:10">
      <c r="A37" s="8">
        <v>40201005</v>
      </c>
      <c r="B37" s="9" t="s">
        <v>116</v>
      </c>
      <c r="C37" s="20">
        <v>0</v>
      </c>
      <c r="D37" s="19">
        <v>0</v>
      </c>
      <c r="E37" s="35">
        <v>0</v>
      </c>
      <c r="F37" s="78">
        <f>+F36</f>
        <v>0.7</v>
      </c>
      <c r="G37" s="13">
        <f>ROUND(ManodeObra_APU_BASE91419242934[[#This Row],[SALARIO TOTAL]]*ManodeObra_APU_BASE91419242934[[#This Row],[RENDIMIENTO]],2)</f>
        <v>0</v>
      </c>
    </row>
    <row r="38" spans="1:10" ht="13.35" customHeight="1">
      <c r="A38" s="269" t="s">
        <v>50</v>
      </c>
      <c r="B38" s="269"/>
      <c r="C38" s="269"/>
      <c r="D38" s="269"/>
      <c r="E38" s="269"/>
      <c r="F38" s="269"/>
      <c r="G38" s="22">
        <f>ROUND(SUM(ManodeObra_APU_BASE91419242934[VR. UNITARIO]),2)</f>
        <v>0</v>
      </c>
    </row>
    <row r="39" spans="1:10">
      <c r="A39" s="259" t="s">
        <v>51</v>
      </c>
      <c r="B39" s="259"/>
      <c r="C39" s="259"/>
      <c r="D39" s="259"/>
      <c r="E39" s="259"/>
      <c r="F39" s="259"/>
      <c r="G39" s="22">
        <f>ROUND(G28+G8+G38+G33,2)</f>
        <v>0</v>
      </c>
    </row>
    <row r="40" spans="1:10">
      <c r="A40" s="267" t="s">
        <v>52</v>
      </c>
      <c r="B40" s="267"/>
      <c r="C40" s="267"/>
      <c r="D40" s="267"/>
      <c r="E40" s="267"/>
      <c r="F40" s="267"/>
      <c r="G40" s="267"/>
    </row>
    <row r="41" spans="1:10">
      <c r="A41" s="81"/>
      <c r="B41" s="82"/>
      <c r="C41" s="82"/>
      <c r="D41" s="82"/>
      <c r="E41" s="82"/>
      <c r="F41" s="83"/>
      <c r="G41" s="24" t="s">
        <v>53</v>
      </c>
    </row>
    <row r="42" spans="1:10">
      <c r="A42" s="269" t="s">
        <v>54</v>
      </c>
      <c r="B42" s="269"/>
      <c r="C42" s="269"/>
      <c r="D42" s="269"/>
      <c r="E42" s="269"/>
      <c r="F42" s="269"/>
      <c r="G42" s="25">
        <v>1</v>
      </c>
    </row>
    <row r="43" spans="1:10">
      <c r="A43" s="278" t="s">
        <v>55</v>
      </c>
      <c r="B43" s="279"/>
      <c r="C43" s="279"/>
      <c r="D43" s="279"/>
      <c r="E43" s="279"/>
      <c r="F43" s="280"/>
      <c r="G43" s="56">
        <f>G39</f>
        <v>0</v>
      </c>
    </row>
    <row r="44" spans="1:10" s="44" customFormat="1" ht="44.25" customHeight="1">
      <c r="A44" s="84"/>
      <c r="B44" s="77" t="s">
        <v>233</v>
      </c>
      <c r="C44" s="85"/>
      <c r="D44" s="86"/>
      <c r="E44" s="87"/>
      <c r="F44" s="87"/>
      <c r="G44" s="88"/>
      <c r="H44" s="45"/>
      <c r="I44" s="45"/>
      <c r="J44" s="45"/>
    </row>
    <row r="45" spans="1:10" s="44" customFormat="1" ht="15.75">
      <c r="A45" s="84"/>
      <c r="B45" s="89" t="s">
        <v>230</v>
      </c>
      <c r="C45" s="85"/>
      <c r="D45" s="90"/>
      <c r="E45" s="87"/>
      <c r="F45" s="87"/>
      <c r="G45" s="88"/>
      <c r="H45" s="45"/>
      <c r="I45" s="45"/>
      <c r="J45" s="45"/>
    </row>
    <row r="46" spans="1:10" s="44" customFormat="1" ht="15.75">
      <c r="A46" s="84"/>
      <c r="B46" s="89" t="s">
        <v>231</v>
      </c>
      <c r="C46" s="85"/>
      <c r="D46" s="87"/>
      <c r="E46" s="87"/>
      <c r="F46" s="87"/>
      <c r="G46" s="88"/>
      <c r="H46" s="45"/>
      <c r="I46" s="45"/>
      <c r="J46" s="45"/>
    </row>
    <row r="47" spans="1:10" s="44" customFormat="1" ht="15.75">
      <c r="A47" s="91"/>
      <c r="B47" s="76" t="s">
        <v>232</v>
      </c>
      <c r="C47" s="92"/>
      <c r="D47" s="75"/>
      <c r="E47" s="75"/>
      <c r="F47" s="75"/>
      <c r="G47" s="93"/>
      <c r="H47" s="45"/>
      <c r="I47" s="45"/>
      <c r="J47" s="45"/>
    </row>
    <row r="48" spans="1:10" ht="14.25">
      <c r="A48" s="27"/>
      <c r="B48" s="80"/>
      <c r="C48" s="80"/>
      <c r="D48" s="26"/>
      <c r="E48" s="28"/>
      <c r="F48" s="28"/>
      <c r="G48" s="28"/>
    </row>
    <row r="49" spans="1:7" ht="13.7" customHeight="1">
      <c r="A49" s="27"/>
      <c r="B49" s="29"/>
      <c r="C49" s="29"/>
      <c r="D49" s="26"/>
      <c r="E49" s="272"/>
      <c r="F49" s="272"/>
      <c r="G49" s="272"/>
    </row>
    <row r="50" spans="1:7" ht="14.25">
      <c r="A50" s="27"/>
      <c r="B50" s="29"/>
      <c r="C50" s="29"/>
      <c r="D50" s="26"/>
      <c r="E50" s="273"/>
      <c r="F50" s="273"/>
      <c r="G50" s="273"/>
    </row>
    <row r="51" spans="1:7" ht="15">
      <c r="A51" s="30"/>
      <c r="B51" s="26"/>
      <c r="C51" s="26"/>
      <c r="D51" s="26"/>
      <c r="E51" s="270"/>
      <c r="F51" s="270"/>
      <c r="G51" s="270"/>
    </row>
    <row r="52" spans="1:7" ht="15">
      <c r="A52" s="30"/>
      <c r="B52" s="30"/>
      <c r="C52" s="30"/>
      <c r="D52" s="26"/>
      <c r="E52" s="26"/>
      <c r="F52" s="26"/>
      <c r="G52" s="31"/>
    </row>
  </sheetData>
  <mergeCells count="18">
    <mergeCell ref="E51:G51"/>
    <mergeCell ref="A40:G40"/>
    <mergeCell ref="A42:F42"/>
    <mergeCell ref="A43:F43"/>
    <mergeCell ref="E49:G49"/>
    <mergeCell ref="E50:G50"/>
    <mergeCell ref="A39:F39"/>
    <mergeCell ref="A1:G1"/>
    <mergeCell ref="B2:E2"/>
    <mergeCell ref="B3:E3"/>
    <mergeCell ref="A5:G5"/>
    <mergeCell ref="A8:F8"/>
    <mergeCell ref="A9:G9"/>
    <mergeCell ref="A28:F28"/>
    <mergeCell ref="A29:G29"/>
    <mergeCell ref="A33:F33"/>
    <mergeCell ref="A34:G34"/>
    <mergeCell ref="A38:F38"/>
  </mergeCells>
  <dataValidations count="1">
    <dataValidation type="list" allowBlank="1" showInputMessage="1" showErrorMessage="1" sqref="E49" xr:uid="{1A2E9076-036D-4A7F-9685-A4EC53C00AA2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0.9055118110236221" bottom="0.9055118110236221" header="0.51181102362204722" footer="0.39370078740157483"/>
  <pageSetup scale="57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40928-1A33-4413-BCA2-695CE42C9957}">
  <sheetPr codeName="Hoja9">
    <pageSetUpPr fitToPage="1"/>
  </sheetPr>
  <dimension ref="A1:J52"/>
  <sheetViews>
    <sheetView showGridLines="0" view="pageBreakPreview" zoomScale="80" zoomScaleNormal="80" zoomScaleSheetLayoutView="80" zoomScalePageLayoutView="150" workbookViewId="0">
      <selection activeCell="G28" sqref="G28"/>
    </sheetView>
  </sheetViews>
  <sheetFormatPr baseColWidth="10" defaultColWidth="7.42578125" defaultRowHeight="12.75"/>
  <cols>
    <col min="1" max="1" width="15.28515625" style="1" customWidth="1"/>
    <col min="2" max="2" width="49" style="1" customWidth="1"/>
    <col min="3" max="3" width="16" style="1" customWidth="1"/>
    <col min="4" max="4" width="24.5703125" style="1" customWidth="1"/>
    <col min="5" max="5" width="21.7109375" style="1" customWidth="1"/>
    <col min="6" max="6" width="20.8554687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60" t="s">
        <v>28</v>
      </c>
      <c r="B1" s="260"/>
      <c r="C1" s="260"/>
      <c r="D1" s="260"/>
      <c r="E1" s="260"/>
      <c r="F1" s="260"/>
      <c r="G1" s="260"/>
    </row>
    <row r="2" spans="1:8">
      <c r="A2" s="73" t="s">
        <v>29</v>
      </c>
      <c r="B2" s="260" t="s">
        <v>8</v>
      </c>
      <c r="C2" s="260"/>
      <c r="D2" s="260"/>
      <c r="E2" s="260"/>
      <c r="F2" s="73" t="s">
        <v>5</v>
      </c>
      <c r="G2" s="2" t="s">
        <v>6</v>
      </c>
    </row>
    <row r="3" spans="1:8" ht="30.75" customHeight="1">
      <c r="A3" s="3" t="s">
        <v>20</v>
      </c>
      <c r="B3" s="277" t="s">
        <v>21</v>
      </c>
      <c r="C3" s="277"/>
      <c r="D3" s="277"/>
      <c r="E3" s="27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67" t="s">
        <v>30</v>
      </c>
      <c r="B5" s="267"/>
      <c r="C5" s="267"/>
      <c r="D5" s="267"/>
      <c r="E5" s="267"/>
      <c r="F5" s="267"/>
      <c r="G5" s="26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ROUND(Equipos_APU_BASE8131823283338[[#This Row],[TARIFA]]*Equipos_APU_BASE8131823283338[[#This Row],[RENDIMIENTO]]*IF(Equipos_APU_BASE8131823283338[[#This Row],[UNIDAD]]="%",0.01,1),2)</f>
        <v>0</v>
      </c>
    </row>
    <row r="8" spans="1:8">
      <c r="A8" s="268" t="s">
        <v>38</v>
      </c>
      <c r="B8" s="268"/>
      <c r="C8" s="268"/>
      <c r="D8" s="268"/>
      <c r="E8" s="268"/>
      <c r="F8" s="268"/>
      <c r="G8" s="14">
        <f>ROUND(SUM(Equipos_APU_BASE8131823283338[VR. UNITARIO]),2)</f>
        <v>0</v>
      </c>
    </row>
    <row r="9" spans="1:8">
      <c r="A9" s="267" t="s">
        <v>39</v>
      </c>
      <c r="B9" s="267"/>
      <c r="C9" s="267"/>
      <c r="D9" s="267"/>
      <c r="E9" s="267"/>
      <c r="F9" s="267"/>
      <c r="G9" s="26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153</v>
      </c>
      <c r="B11" s="37" t="s">
        <v>154</v>
      </c>
      <c r="C11" s="9"/>
      <c r="D11" s="10" t="s">
        <v>75</v>
      </c>
      <c r="E11" s="78">
        <v>2</v>
      </c>
      <c r="F11" s="16">
        <v>0</v>
      </c>
      <c r="G11" s="13">
        <f>ROUND(Materiales_APU_BASE7121722273237[[#This Row],[PRECIO UNIT.]]*Materiales_APU_BASE7121722273237[[#This Row],[CANTIDAD]]*IF(Materiales_APU_BASE7121722273237[[#This Row],[UNIDAD]]="%",0.01,1),2)</f>
        <v>0</v>
      </c>
      <c r="H11" s="15"/>
    </row>
    <row r="12" spans="1:8">
      <c r="A12" s="8" t="s">
        <v>155</v>
      </c>
      <c r="B12" s="38" t="s">
        <v>156</v>
      </c>
      <c r="C12" s="9"/>
      <c r="D12" s="10" t="s">
        <v>10</v>
      </c>
      <c r="E12" s="78">
        <v>2</v>
      </c>
      <c r="F12" s="16">
        <v>0</v>
      </c>
      <c r="G12" s="13">
        <f>ROUND(Materiales_APU_BASE7121722273237[[#This Row],[PRECIO UNIT.]]*Materiales_APU_BASE7121722273237[[#This Row],[CANTIDAD]]*IF(Materiales_APU_BASE7121722273237[[#This Row],[UNIDAD]]="%",0.01,1),2)</f>
        <v>0</v>
      </c>
      <c r="H12" s="15"/>
    </row>
    <row r="13" spans="1:8">
      <c r="A13" s="8" t="s">
        <v>147</v>
      </c>
      <c r="B13" s="38" t="s">
        <v>157</v>
      </c>
      <c r="C13" s="9"/>
      <c r="D13" s="10" t="s">
        <v>75</v>
      </c>
      <c r="E13" s="78">
        <v>12</v>
      </c>
      <c r="F13" s="16">
        <v>0</v>
      </c>
      <c r="G13" s="13">
        <f>ROUND(Materiales_APU_BASE7121722273237[[#This Row],[PRECIO UNIT.]]*Materiales_APU_BASE7121722273237[[#This Row],[CANTIDAD]]*IF(Materiales_APU_BASE7121722273237[[#This Row],[UNIDAD]]="%",0.01,1),2)</f>
        <v>0</v>
      </c>
      <c r="H13" s="15"/>
    </row>
    <row r="14" spans="1:8">
      <c r="A14" s="8"/>
      <c r="B14" s="38"/>
      <c r="C14" s="9"/>
      <c r="D14" s="10"/>
      <c r="E14" s="12"/>
      <c r="F14" s="16"/>
      <c r="G14" s="13"/>
      <c r="H14" s="15"/>
    </row>
    <row r="15" spans="1:8" hidden="1">
      <c r="A15" s="8"/>
      <c r="B15" s="38"/>
      <c r="C15" s="9"/>
      <c r="D15" s="10"/>
      <c r="E15" s="12"/>
      <c r="F15" s="16"/>
      <c r="G15" s="13"/>
      <c r="H15" s="15"/>
    </row>
    <row r="16" spans="1:8" s="17" customFormat="1">
      <c r="A16" s="8"/>
      <c r="B16" s="9"/>
      <c r="C16" s="9"/>
      <c r="D16" s="10"/>
      <c r="E16" s="12"/>
      <c r="F16" s="16"/>
      <c r="G16" s="13">
        <f>ROUND(Materiales_APU_BASE7121722273237[[#This Row],[PRECIO UNIT.]]*Materiales_APU_BASE7121722273237[[#This Row],[CANTIDAD]]*IF(Materiales_APU_BASE7121722273237[[#This Row],[UNIDAD]]="%",0.01,1),2)</f>
        <v>0</v>
      </c>
    </row>
    <row r="17" spans="1:7">
      <c r="A17" s="268" t="s">
        <v>42</v>
      </c>
      <c r="B17" s="268"/>
      <c r="C17" s="268"/>
      <c r="D17" s="268"/>
      <c r="E17" s="268"/>
      <c r="F17" s="268"/>
      <c r="G17" s="14">
        <f>ROUND(SUM(Materiales_APU_BASE7121722273237[VR. UNITARIO]),2)</f>
        <v>0</v>
      </c>
    </row>
    <row r="18" spans="1:7">
      <c r="A18" s="267" t="s">
        <v>43</v>
      </c>
      <c r="B18" s="267"/>
      <c r="C18" s="267"/>
      <c r="D18" s="267"/>
      <c r="E18" s="267"/>
      <c r="F18" s="267"/>
      <c r="G18" s="267"/>
    </row>
    <row r="19" spans="1:7">
      <c r="A19" s="5" t="s">
        <v>31</v>
      </c>
      <c r="B19" s="6" t="s">
        <v>8</v>
      </c>
      <c r="C19" s="6" t="s">
        <v>5</v>
      </c>
      <c r="D19" s="6" t="s">
        <v>6</v>
      </c>
      <c r="E19" s="6" t="s">
        <v>44</v>
      </c>
      <c r="F19" s="6" t="s">
        <v>33</v>
      </c>
      <c r="G19" s="7" t="s">
        <v>7</v>
      </c>
    </row>
    <row r="20" spans="1:7">
      <c r="A20" s="8"/>
      <c r="B20" s="34" t="s">
        <v>222</v>
      </c>
      <c r="C20" s="10" t="s">
        <v>224</v>
      </c>
      <c r="D20" s="78">
        <v>1</v>
      </c>
      <c r="E20" s="9"/>
      <c r="F20" s="16">
        <v>0</v>
      </c>
      <c r="G20" s="13">
        <f>Transporte_APU_BASE10152025303540[[#This Row],[TARIFA]]*Transporte_APU_BASE10152025303540[[#This Row],[CANTIDAD]]</f>
        <v>0</v>
      </c>
    </row>
    <row r="21" spans="1:7">
      <c r="A21" s="8"/>
      <c r="B21" s="34" t="s">
        <v>223</v>
      </c>
      <c r="C21" s="10" t="s">
        <v>225</v>
      </c>
      <c r="D21" s="78">
        <v>1</v>
      </c>
      <c r="E21" s="9"/>
      <c r="F21" s="16">
        <v>0</v>
      </c>
      <c r="G21" s="13">
        <f>Transporte_APU_BASE10152025303540[[#This Row],[TARIFA]]*Transporte_APU_BASE10152025303540[[#This Row],[CANTIDAD]]</f>
        <v>0</v>
      </c>
    </row>
    <row r="22" spans="1:7">
      <c r="A22" s="268" t="s">
        <v>45</v>
      </c>
      <c r="B22" s="268"/>
      <c r="C22" s="268"/>
      <c r="D22" s="268"/>
      <c r="E22" s="268"/>
      <c r="F22" s="268"/>
      <c r="G22" s="14">
        <f>ROUND(SUM(Transporte_APU_BASE10152025303540[VR. UNITARIO]),2)</f>
        <v>0</v>
      </c>
    </row>
    <row r="23" spans="1:7">
      <c r="A23" s="267" t="s">
        <v>46</v>
      </c>
      <c r="B23" s="267"/>
      <c r="C23" s="267"/>
      <c r="D23" s="267"/>
      <c r="E23" s="267"/>
      <c r="F23" s="267"/>
      <c r="G23" s="267"/>
    </row>
    <row r="24" spans="1:7">
      <c r="A24" s="5" t="s">
        <v>31</v>
      </c>
      <c r="B24" s="6" t="s">
        <v>8</v>
      </c>
      <c r="C24" s="6" t="s">
        <v>219</v>
      </c>
      <c r="D24" s="6" t="s">
        <v>47</v>
      </c>
      <c r="E24" s="6" t="s">
        <v>220</v>
      </c>
      <c r="F24" s="6" t="s">
        <v>34</v>
      </c>
      <c r="G24" s="7" t="s">
        <v>7</v>
      </c>
    </row>
    <row r="25" spans="1:7">
      <c r="A25" s="8">
        <v>40101006</v>
      </c>
      <c r="B25" s="9" t="s">
        <v>90</v>
      </c>
      <c r="C25" s="20">
        <v>0</v>
      </c>
      <c r="D25" s="19">
        <v>0</v>
      </c>
      <c r="E25" s="35">
        <v>0</v>
      </c>
      <c r="F25" s="78">
        <v>0.88</v>
      </c>
      <c r="G25" s="13">
        <f>ROUND(ManodeObra_APU_BASE9141924293439[[#This Row],[SALARIO TOTAL]]*ManodeObra_APU_BASE9141924293439[[#This Row],[RENDIMIENTO]],2)</f>
        <v>0</v>
      </c>
    </row>
    <row r="26" spans="1:7">
      <c r="A26" s="8">
        <v>40201005</v>
      </c>
      <c r="B26" s="9" t="s">
        <v>116</v>
      </c>
      <c r="C26" s="20">
        <v>0</v>
      </c>
      <c r="D26" s="19">
        <v>0</v>
      </c>
      <c r="E26" s="35">
        <v>0</v>
      </c>
      <c r="F26" s="78">
        <v>0.88</v>
      </c>
      <c r="G26" s="13">
        <f>ROUND(ManodeObra_APU_BASE9141924293439[[#This Row],[SALARIO TOTAL]]*ManodeObra_APU_BASE9141924293439[[#This Row],[RENDIMIENTO]],2)</f>
        <v>0</v>
      </c>
    </row>
    <row r="27" spans="1:7" ht="13.35" customHeight="1">
      <c r="A27" s="269" t="s">
        <v>50</v>
      </c>
      <c r="B27" s="269"/>
      <c r="C27" s="269"/>
      <c r="D27" s="269"/>
      <c r="E27" s="269"/>
      <c r="F27" s="269"/>
      <c r="G27" s="22">
        <f>ROUND(SUM(ManodeObra_APU_BASE9141924293439[VR. UNITARIO]),2)</f>
        <v>0</v>
      </c>
    </row>
    <row r="28" spans="1:7">
      <c r="A28" s="259" t="s">
        <v>51</v>
      </c>
      <c r="B28" s="259"/>
      <c r="C28" s="259"/>
      <c r="D28" s="259"/>
      <c r="E28" s="259"/>
      <c r="F28" s="259"/>
      <c r="G28" s="22">
        <f>ROUND(G17+G8+G27+G22,2)</f>
        <v>0</v>
      </c>
    </row>
    <row r="29" spans="1:7">
      <c r="A29" s="267" t="s">
        <v>52</v>
      </c>
      <c r="B29" s="267"/>
      <c r="C29" s="267"/>
      <c r="D29" s="267"/>
      <c r="E29" s="267"/>
      <c r="F29" s="267"/>
      <c r="G29" s="267"/>
    </row>
    <row r="30" spans="1:7">
      <c r="A30" s="81"/>
      <c r="B30" s="82"/>
      <c r="C30" s="82"/>
      <c r="D30" s="82"/>
      <c r="E30" s="82"/>
      <c r="F30" s="83"/>
      <c r="G30" s="24" t="s">
        <v>53</v>
      </c>
    </row>
    <row r="31" spans="1:7">
      <c r="A31" s="269" t="s">
        <v>54</v>
      </c>
      <c r="B31" s="269"/>
      <c r="C31" s="269"/>
      <c r="D31" s="269"/>
      <c r="E31" s="269"/>
      <c r="F31" s="269"/>
      <c r="G31" s="25">
        <v>1</v>
      </c>
    </row>
    <row r="32" spans="1:7">
      <c r="A32" s="278" t="s">
        <v>55</v>
      </c>
      <c r="B32" s="279"/>
      <c r="C32" s="279"/>
      <c r="D32" s="279"/>
      <c r="E32" s="279"/>
      <c r="F32" s="280"/>
      <c r="G32" s="56">
        <f>G28</f>
        <v>0</v>
      </c>
    </row>
    <row r="33" spans="1:10" s="44" customFormat="1" ht="44.25" customHeight="1">
      <c r="A33" s="84"/>
      <c r="B33" s="77" t="s">
        <v>233</v>
      </c>
      <c r="C33" s="85"/>
      <c r="D33" s="86"/>
      <c r="E33" s="87"/>
      <c r="F33" s="87"/>
      <c r="G33" s="88"/>
      <c r="H33" s="45"/>
      <c r="I33" s="45"/>
      <c r="J33" s="45"/>
    </row>
    <row r="34" spans="1:10" s="44" customFormat="1" ht="15.75">
      <c r="A34" s="84"/>
      <c r="B34" s="89" t="s">
        <v>230</v>
      </c>
      <c r="C34" s="85"/>
      <c r="D34" s="90"/>
      <c r="E34" s="87"/>
      <c r="F34" s="87"/>
      <c r="G34" s="88"/>
      <c r="H34" s="45"/>
      <c r="I34" s="45"/>
      <c r="J34" s="45"/>
    </row>
    <row r="35" spans="1:10" s="44" customFormat="1" ht="15.75">
      <c r="A35" s="84"/>
      <c r="B35" s="89" t="s">
        <v>231</v>
      </c>
      <c r="C35" s="85"/>
      <c r="D35" s="87"/>
      <c r="E35" s="87"/>
      <c r="F35" s="87"/>
      <c r="G35" s="88"/>
      <c r="H35" s="45"/>
      <c r="I35" s="45"/>
      <c r="J35" s="45"/>
    </row>
    <row r="36" spans="1:10" s="44" customFormat="1" ht="15.75">
      <c r="A36" s="91"/>
      <c r="B36" s="76" t="s">
        <v>232</v>
      </c>
      <c r="C36" s="92"/>
      <c r="D36" s="75"/>
      <c r="E36" s="75"/>
      <c r="F36" s="75"/>
      <c r="G36" s="93"/>
      <c r="H36" s="45"/>
      <c r="I36" s="45"/>
      <c r="J36" s="45"/>
    </row>
    <row r="37" spans="1:10" ht="14.25">
      <c r="A37" s="27"/>
      <c r="B37" s="80"/>
      <c r="C37" s="80"/>
      <c r="D37" s="26"/>
      <c r="E37" s="28"/>
      <c r="F37" s="28"/>
      <c r="G37" s="28"/>
    </row>
    <row r="38" spans="1:10" ht="13.7" customHeight="1">
      <c r="A38" s="27"/>
      <c r="B38" s="29"/>
      <c r="C38" s="29"/>
      <c r="D38" s="26"/>
      <c r="E38" s="272"/>
      <c r="F38" s="272"/>
      <c r="G38" s="272"/>
    </row>
    <row r="39" spans="1:10" ht="14.25">
      <c r="A39" s="27"/>
      <c r="B39" s="29"/>
      <c r="C39" s="29"/>
      <c r="D39" s="26"/>
      <c r="E39" s="273"/>
      <c r="F39" s="273"/>
      <c r="G39" s="273"/>
    </row>
    <row r="40" spans="1:10" ht="15">
      <c r="A40" s="30"/>
      <c r="B40" s="26"/>
      <c r="C40" s="26"/>
      <c r="D40" s="26"/>
      <c r="E40" s="270"/>
      <c r="F40" s="270"/>
      <c r="G40" s="270"/>
    </row>
    <row r="41" spans="1:10" ht="15">
      <c r="A41" s="30"/>
      <c r="B41" s="30"/>
      <c r="C41" s="30"/>
      <c r="D41" s="26"/>
      <c r="E41" s="26"/>
      <c r="F41" s="26"/>
      <c r="G41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40:G40"/>
    <mergeCell ref="A29:G29"/>
    <mergeCell ref="A31:F31"/>
    <mergeCell ref="A32:F32"/>
    <mergeCell ref="E38:G38"/>
    <mergeCell ref="E39:G39"/>
    <mergeCell ref="A28:F28"/>
    <mergeCell ref="A1:G1"/>
    <mergeCell ref="B2:E2"/>
    <mergeCell ref="B3:E3"/>
    <mergeCell ref="A5:G5"/>
    <mergeCell ref="A8:F8"/>
    <mergeCell ref="A9:G9"/>
    <mergeCell ref="A17:F17"/>
    <mergeCell ref="A18:G18"/>
    <mergeCell ref="A22:F22"/>
    <mergeCell ref="A23:G23"/>
    <mergeCell ref="A27:F27"/>
  </mergeCells>
  <dataValidations count="1">
    <dataValidation type="list" allowBlank="1" showInputMessage="1" showErrorMessage="1" sqref="E38" xr:uid="{EB38FFA1-41B8-4D68-941A-A27791A48B2C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1.299212598425197" bottom="1.299212598425197" header="0.51181102362204722" footer="0.39370078740157483"/>
  <pageSetup scale="71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ANEXO 3. PPTO. GRAL. LA URIBE </vt:lpstr>
      <vt:lpstr> NE01</vt:lpstr>
      <vt:lpstr> NE02 </vt:lpstr>
      <vt:lpstr> NE03</vt:lpstr>
      <vt:lpstr> NE04</vt:lpstr>
      <vt:lpstr> NE05</vt:lpstr>
      <vt:lpstr> NE06</vt:lpstr>
      <vt:lpstr> NE07</vt:lpstr>
      <vt:lpstr> NE08</vt:lpstr>
      <vt:lpstr> NE09</vt:lpstr>
      <vt:lpstr> NE10</vt:lpstr>
      <vt:lpstr> NE11</vt:lpstr>
      <vt:lpstr>PGS</vt:lpstr>
      <vt:lpstr>PMA</vt:lpstr>
      <vt:lpstr>' NE01'!Área_de_impresión</vt:lpstr>
      <vt:lpstr>' NE02 '!Área_de_impresión</vt:lpstr>
      <vt:lpstr>' NE03'!Área_de_impresión</vt:lpstr>
      <vt:lpstr>' NE04'!Área_de_impresión</vt:lpstr>
      <vt:lpstr>' NE05'!Área_de_impresión</vt:lpstr>
      <vt:lpstr>' NE06'!Área_de_impresión</vt:lpstr>
      <vt:lpstr>' NE07'!Área_de_impresión</vt:lpstr>
      <vt:lpstr>' NE08'!Área_de_impresión</vt:lpstr>
      <vt:lpstr>' NE09'!Área_de_impresión</vt:lpstr>
      <vt:lpstr>' NE10'!Área_de_impresión</vt:lpstr>
      <vt:lpstr>' NE11'!Área_de_impresión</vt:lpstr>
      <vt:lpstr>'ANEXO 3. PPTO. GRAL. LA URIBE '!Área_de_impresión</vt:lpstr>
      <vt:lpstr>PGS!Área_de_impresión</vt:lpstr>
      <vt:lpstr>PMA!Área_de_impresión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INGENIERO LEONEL MOROS HERNANDEZ</dc:creator>
  <cp:keywords/>
  <dc:description/>
  <cp:lastModifiedBy>Carlos Alberto Triana Grajales</cp:lastModifiedBy>
  <cp:revision/>
  <cp:lastPrinted>2026-02-24T12:12:29Z</cp:lastPrinted>
  <dcterms:created xsi:type="dcterms:W3CDTF">2025-07-16T02:08:07Z</dcterms:created>
  <dcterms:modified xsi:type="dcterms:W3CDTF">2026-02-24T15:09:35Z</dcterms:modified>
  <cp:category/>
  <cp:contentStatus/>
</cp:coreProperties>
</file>