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mgonzalez\Documents\FAZNI 2025\CONTRATO FAZNI GGC-1827-2025\PRECONTRACTUALES\"/>
    </mc:Choice>
  </mc:AlternateContent>
  <xr:revisionPtr revIDLastSave="0" documentId="13_ncr:1_{4B8F5394-1D0B-42FA-9B5D-F9C3F0072204}" xr6:coauthVersionLast="36" xr6:coauthVersionMax="47" xr10:uidLastSave="{00000000-0000-0000-0000-000000000000}"/>
  <bookViews>
    <workbookView xWindow="-120" yWindow="-120" windowWidth="20730" windowHeight="11040" xr2:uid="{B0E11A1C-8F23-486D-BE23-B40DC1485A07}"/>
  </bookViews>
  <sheets>
    <sheet name="Presupuesto General" sheetId="5" r:id="rId1"/>
    <sheet name="Flujo de Fondos" sheetId="35" state="hidden" r:id="rId2"/>
    <sheet name="Cronograma" sheetId="51" state="hidden" r:id="rId3"/>
    <sheet name="1.1" sheetId="6" r:id="rId4"/>
    <sheet name="1.2" sheetId="11" r:id="rId5"/>
    <sheet name="1.3" sheetId="42" r:id="rId6"/>
    <sheet name="1.4" sheetId="14" r:id="rId7"/>
    <sheet name="1.5" sheetId="15" r:id="rId8"/>
    <sheet name="1.6" sheetId="16" r:id="rId9"/>
    <sheet name="1.7" sheetId="17" r:id="rId10"/>
    <sheet name="2.1" sheetId="19" r:id="rId11"/>
    <sheet name="2.2" sheetId="44" r:id="rId12"/>
    <sheet name="3.1" sheetId="18" r:id="rId13"/>
    <sheet name="4.1" sheetId="2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0">#REF!</definedName>
    <definedName name="____BGC1">[1]INV!$A$5:$D$8</definedName>
    <definedName name="____BGC3">[1]INV!$F$5:$I$8</definedName>
    <definedName name="____BGC5">[1]INV!$K$5:$N$8</definedName>
    <definedName name="____CAC1">[1]INV!$A$19:$D$22</definedName>
    <definedName name="____CAC3">[1]INV!$F$19:$I$22</definedName>
    <definedName name="____CAC5">[1]INV!$K$19:$N$22</definedName>
    <definedName name="____SBC1">[1]INV!$A$12:$D$15</definedName>
    <definedName name="____SBC3">[1]INV!$F$12:$I$15</definedName>
    <definedName name="____SBC5">[1]INV!$K$12:$N$15</definedName>
    <definedName name="___AFC1">[1]INV!$A$25:$D$28</definedName>
    <definedName name="___AFC3">[1]INV!$F$25:$I$28</definedName>
    <definedName name="___AFC5">[1]INV!$K$25:$N$28</definedName>
    <definedName name="___BGC1">[1]INV!$A$5:$D$8</definedName>
    <definedName name="___BGC3">[1]INV!$F$5:$I$8</definedName>
    <definedName name="___BGC5">[1]INV!$K$5:$N$8</definedName>
    <definedName name="___CAC1">[1]INV!$A$19:$D$22</definedName>
    <definedName name="___CAC3">[1]INV!$F$19:$I$22</definedName>
    <definedName name="___CAC5">[1]INV!$K$19:$N$22</definedName>
    <definedName name="___EST12">#REF!</definedName>
    <definedName name="__123Graph_AMAIN" localSheetId="3" hidden="1">#REF!</definedName>
    <definedName name="__123Graph_AMAIN" localSheetId="2" hidden="1">'[2]ETAPA 50 SMMLV'!#REF!</definedName>
    <definedName name="__123Graph_AMAIN" localSheetId="1" hidden="1">'[2]ETAPA 50 SMMLV'!#REF!</definedName>
    <definedName name="__123Graph_AMAIN" hidden="1">#REF!</definedName>
    <definedName name="__123Graph_BMAIN" localSheetId="3" hidden="1">#REF!</definedName>
    <definedName name="__123Graph_BMAIN" localSheetId="2" hidden="1">'[2]ETAPA 50 SMMLV'!#REF!</definedName>
    <definedName name="__123Graph_BMAIN" localSheetId="1" hidden="1">'[2]ETAPA 50 SMMLV'!#REF!</definedName>
    <definedName name="__123Graph_BMAIN" hidden="1">#REF!</definedName>
    <definedName name="__123Graph_C" localSheetId="3" hidden="1">#REF!</definedName>
    <definedName name="__123Graph_C" localSheetId="2" hidden="1">#REF!</definedName>
    <definedName name="__123Graph_C" localSheetId="1" hidden="1">#REF!</definedName>
    <definedName name="__123Graph_C" hidden="1">#REF!</definedName>
    <definedName name="__123Graph_E" localSheetId="3" hidden="1">#REF!</definedName>
    <definedName name="__123Graph_E" localSheetId="2" hidden="1">#REF!</definedName>
    <definedName name="__123Graph_E" localSheetId="1" hidden="1">#REF!</definedName>
    <definedName name="__123Graph_E" hidden="1">#REF!</definedName>
    <definedName name="__123Graph_F" localSheetId="3" hidden="1">#REF!</definedName>
    <definedName name="__123Graph_F" localSheetId="2" hidden="1">#REF!</definedName>
    <definedName name="__123Graph_F" localSheetId="1" hidden="1">#REF!</definedName>
    <definedName name="__123Graph_F" hidden="1">#REF!</definedName>
    <definedName name="__123Graph_X" localSheetId="3" hidden="1">#REF!</definedName>
    <definedName name="__123Graph_X" localSheetId="2" hidden="1">#REF!</definedName>
    <definedName name="__123Graph_X" localSheetId="1" hidden="1">#REF!</definedName>
    <definedName name="__123Graph_X" hidden="1">#REF!</definedName>
    <definedName name="__123Graph_XMAIN" localSheetId="3" hidden="1">#REF!</definedName>
    <definedName name="__123Graph_XMAIN" localSheetId="2" hidden="1">'[2]ETAPA 50 SMMLV'!#REF!</definedName>
    <definedName name="__123Graph_XMAIN" localSheetId="1" hidden="1">'[2]ETAPA 50 SMMLV'!#REF!</definedName>
    <definedName name="__123Graph_XMAIN" hidden="1">#REF!</definedName>
    <definedName name="__AFC1">[1]INV!$A$25:$D$28</definedName>
    <definedName name="__AFC3">[1]INV!$F$25:$I$28</definedName>
    <definedName name="__AFC5">[1]INV!$K$25:$N$28</definedName>
    <definedName name="__aiu2">[3]AIU!$J$105</definedName>
    <definedName name="__BGC1">[1]INV!$A$5:$D$8</definedName>
    <definedName name="__BGC3">[1]INV!$F$5:$I$8</definedName>
    <definedName name="__BGC5">[1]INV!$K$5:$N$8</definedName>
    <definedName name="__CAC1">[1]INV!$A$19:$D$22</definedName>
    <definedName name="__CAC3">[1]INV!$F$19:$I$22</definedName>
    <definedName name="__CAC5">[1]INV!$K$19:$N$22</definedName>
    <definedName name="__CMU005" localSheetId="3" hidden="1">#REF!</definedName>
    <definedName name="__CMU005" localSheetId="2" hidden="1">#REF!</definedName>
    <definedName name="__CMU005" localSheetId="1" hidden="1">#REF!</definedName>
    <definedName name="__CMU005" hidden="1">#REF!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xlfn.BAHTTEXT" hidden="1">#NAME?</definedName>
    <definedName name="_1">#REF!</definedName>
    <definedName name="_2">#REF!</definedName>
    <definedName name="_AFC1">[1]INV!$A$25:$D$28</definedName>
    <definedName name="_AFC3">[1]INV!$F$25:$I$28</definedName>
    <definedName name="_AFC5">[1]INV!$K$25:$N$28</definedName>
    <definedName name="_aiu2">[3]AIU!$J$105</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557</definedName>
    <definedName name="_AtRisk_SimSetting_ReportOptionReportsFileType" hidden="1">1</definedName>
    <definedName name="_AtRisk_SimSetting_ReportOptionSelectiveQR" hidden="1">FALSE</definedName>
    <definedName name="_AtRisk_SimSetting_ReportsList" hidden="1">557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GC1">[1]INV!$A$5:$D$8</definedName>
    <definedName name="_BGC3">[1]INV!$F$5:$I$8</definedName>
    <definedName name="_BGC5">[1]INV!$K$5:$N$8</definedName>
    <definedName name="_CAC1">[1]INV!$A$19:$D$22</definedName>
    <definedName name="_CAC3">[1]INV!$F$19:$I$22</definedName>
    <definedName name="_CAC5">[1]INV!$K$19:$N$22</definedName>
    <definedName name="_CMU005" localSheetId="3" hidden="1">#REF!</definedName>
    <definedName name="_CMU005" localSheetId="2" hidden="1">#REF!</definedName>
    <definedName name="_CMU005" localSheetId="1" hidden="1">#REF!</definedName>
    <definedName name="_CMU005" hidden="1">#REF!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 localSheetId="3" hidden="1">#REF!</definedName>
    <definedName name="_F" localSheetId="2" hidden="1">#REF!</definedName>
    <definedName name="_F" localSheetId="1" hidden="1">#REF!</definedName>
    <definedName name="_F" hidden="1">#REF!</definedName>
    <definedName name="_Fill" localSheetId="3" hidden="1">#REF!</definedName>
    <definedName name="_Fill" localSheetId="2" hidden="1">#REF!</definedName>
    <definedName name="_Fill" localSheetId="1" hidden="1">#REF!</definedName>
    <definedName name="_Fill" hidden="1">#REF!</definedName>
    <definedName name="_Key1" localSheetId="3" hidden="1">#REF!</definedName>
    <definedName name="_Key1" localSheetId="2" hidden="1">#REF!</definedName>
    <definedName name="_Key1" localSheetId="1" hidden="1">#REF!</definedName>
    <definedName name="_Key1" hidden="1">#REF!</definedName>
    <definedName name="_Key2" localSheetId="3" hidden="1">#REF!</definedName>
    <definedName name="_Key2" localSheetId="2" hidden="1">#REF!</definedName>
    <definedName name="_Key2" localSheetId="1" hidden="1">#REF!</definedName>
    <definedName name="_Key2" hidden="1">#REF!</definedName>
    <definedName name="_Nac2002">#REF!</definedName>
    <definedName name="_Nac2003">#REF!</definedName>
    <definedName name="_Nal2002">#REF!</definedName>
    <definedName name="_Nal2003">#REF!</definedName>
    <definedName name="_Order1" hidden="1">0</definedName>
    <definedName name="_Order2" hidden="1">0</definedName>
    <definedName name="_Regression_Out" localSheetId="3" hidden="1">#REF!</definedName>
    <definedName name="_Regression_Out" localSheetId="2" hidden="1">#REF!</definedName>
    <definedName name="_Regression_Out" localSheetId="1" hidden="1">#REF!</definedName>
    <definedName name="_Regression_Out" hidden="1">#REF!</definedName>
    <definedName name="_Regression_X" localSheetId="3" hidden="1">#REF!</definedName>
    <definedName name="_Regression_X" localSheetId="2" hidden="1">#REF!</definedName>
    <definedName name="_Regression_X" localSheetId="1" hidden="1">#REF!</definedName>
    <definedName name="_Regression_X" hidden="1">#REF!</definedName>
    <definedName name="_Regression_Y" localSheetId="3" hidden="1">#REF!</definedName>
    <definedName name="_Regression_Y" localSheetId="2" hidden="1">#REF!</definedName>
    <definedName name="_Regression_Y" localSheetId="1" hidden="1">#REF!</definedName>
    <definedName name="_Regression_Y" hidden="1">#REF!</definedName>
    <definedName name="_Sort" localSheetId="3" hidden="1">#REF!</definedName>
    <definedName name="_Sort" localSheetId="2" hidden="1">#REF!</definedName>
    <definedName name="_Sort" localSheetId="1" hidden="1">#REF!</definedName>
    <definedName name="_Sort" hidden="1">#REF!</definedName>
    <definedName name="_Table2_Out" localSheetId="3" hidden="1">#REF!</definedName>
    <definedName name="_Table2_Out" localSheetId="2" hidden="1">#REF!</definedName>
    <definedName name="_Table2_Out" localSheetId="1" hidden="1">#REF!</definedName>
    <definedName name="_Table2_Out" hidden="1">#REF!</definedName>
    <definedName name="a">#REF!</definedName>
    <definedName name="A.A..A" localSheetId="3" hidden="1">{"total",#N/A,FALSE,"TD 0% ";"total",#N/A,FALSE,"TD 12%";"total",#N/A,FALSE,"TD 10%"}</definedName>
    <definedName name="A.A..A" localSheetId="2" hidden="1">{"total",#N/A,FALSE,"TD 0% ";"total",#N/A,FALSE,"TD 12%";"total",#N/A,FALSE,"TD 10%"}</definedName>
    <definedName name="A.A..A" localSheetId="1" hidden="1">{"total",#N/A,FALSE,"TD 0% ";"total",#N/A,FALSE,"TD 12%";"total",#N/A,FALSE,"TD 10%"}</definedName>
    <definedName name="A.A..A" hidden="1">{"total",#N/A,FALSE,"TD 0% ";"total",#N/A,FALSE,"TD 12%";"total",#N/A,FALSE,"TD 10%"}</definedName>
    <definedName name="AA" localSheetId="3" hidden="1">{"total",#N/A,FALSE,"TD 0% ";"total",#N/A,FALSE,"TD 12%";"total",#N/A,FALSE,"TD 10%"}</definedName>
    <definedName name="AA" localSheetId="2" hidden="1">{#N/A,#N/A,TRUE,"INGENIERIA";#N/A,#N/A,TRUE,"COMPRAS";#N/A,#N/A,TRUE,"DIRECCION";#N/A,#N/A,TRUE,"RESUMEN"}</definedName>
    <definedName name="AA" localSheetId="1" hidden="1">{#N/A,#N/A,TRUE,"INGENIERIA";#N/A,#N/A,TRUE,"COMPRAS";#N/A,#N/A,TRUE,"DIRECCION";#N/A,#N/A,TRUE,"RESUMEN"}</definedName>
    <definedName name="AA" hidden="1">{"total",#N/A,FALSE,"TD 0% ";"total",#N/A,FALSE,"TD 12%";"total",#N/A,FALSE,"TD 10%"}</definedName>
    <definedName name="AAAA">[4]Equipo!$A$7:$A$65536</definedName>
    <definedName name="ab">#REF!</definedName>
    <definedName name="AC" localSheetId="3" hidden="1">{#N/A,#N/A,TRUE,"INGENIERIA";#N/A,#N/A,TRUE,"COMPRAS";#N/A,#N/A,TRUE,"DIRECCION";#N/A,#N/A,TRUE,"RESUMEN"}</definedName>
    <definedName name="AC" localSheetId="2" hidden="1">{#N/A,#N/A,TRUE,"INGENIERIA";#N/A,#N/A,TRUE,"COMPRAS";#N/A,#N/A,TRUE,"DIRECCION";#N/A,#N/A,TRUE,"RESUMEN"}</definedName>
    <definedName name="AC" localSheetId="1" hidden="1">{#N/A,#N/A,TRUE,"INGENIERIA";#N/A,#N/A,TRUE,"COMPRAS";#N/A,#N/A,TRUE,"DIRECCION";#N/A,#N/A,TRUE,"RESUMEN"}</definedName>
    <definedName name="AC" hidden="1">{#N/A,#N/A,TRUE,"INGENIERIA";#N/A,#N/A,TRUE,"COMPRAS";#N/A,#N/A,TRUE,"DIRECCION";#N/A,#N/A,TRUE,"RESUMEN"}</definedName>
    <definedName name="AccessDatabase" hidden="1">"C:\C-314\VOLUMENES\volfin4.mdb"</definedName>
    <definedName name="activos">[5]Listado!$X$2:$X$17</definedName>
    <definedName name="actores">[6]Listado!$L$2:$L$11</definedName>
    <definedName name="ACUMULACIÓN">[7]IMPACTOS!$I$3:$I$4</definedName>
    <definedName name="AD" localSheetId="3" hidden="1">{#N/A,#N/A,TRUE,"INGENIERIA";#N/A,#N/A,TRUE,"COMPRAS";#N/A,#N/A,TRUE,"DIRECCION";#N/A,#N/A,TRUE,"RESUMEN"}</definedName>
    <definedName name="AD" localSheetId="2" hidden="1">{#N/A,#N/A,TRUE,"INGENIERIA";#N/A,#N/A,TRUE,"COMPRAS";#N/A,#N/A,TRUE,"DIRECCION";#N/A,#N/A,TRUE,"RESUMEN"}</definedName>
    <definedName name="AD" localSheetId="1" hidden="1">{#N/A,#N/A,TRUE,"INGENIERIA";#N/A,#N/A,TRUE,"COMPRAS";#N/A,#N/A,TRUE,"DIRECCION";#N/A,#N/A,TRUE,"RESUMEN"}</definedName>
    <definedName name="AD" hidden="1">{#N/A,#N/A,TRUE,"INGENIERIA";#N/A,#N/A,TRUE,"COMPRAS";#N/A,#N/A,TRUE,"DIRECCION";#N/A,#N/A,TRUE,"RESUMEN"}</definedName>
    <definedName name="AE" localSheetId="3" hidden="1">{#N/A,#N/A,TRUE,"INGENIERIA";#N/A,#N/A,TRUE,"COMPRAS";#N/A,#N/A,TRUE,"DIRECCION";#N/A,#N/A,TRUE,"RESUMEN"}</definedName>
    <definedName name="AE" localSheetId="2" hidden="1">{#N/A,#N/A,TRUE,"INGENIERIA";#N/A,#N/A,TRUE,"COMPRAS";#N/A,#N/A,TRUE,"DIRECCION";#N/A,#N/A,TRUE,"RESUMEN"}</definedName>
    <definedName name="AE" localSheetId="1" hidden="1">{#N/A,#N/A,TRUE,"INGENIERIA";#N/A,#N/A,TRUE,"COMPRAS";#N/A,#N/A,TRUE,"DIRECCION";#N/A,#N/A,TRUE,"RESUMEN"}</definedName>
    <definedName name="AE" hidden="1">{#N/A,#N/A,TRUE,"INGENIERIA";#N/A,#N/A,TRUE,"COMPRAS";#N/A,#N/A,TRUE,"DIRECCION";#N/A,#N/A,TRUE,"RESUMEN"}</definedName>
    <definedName name="AF" localSheetId="3" hidden="1">{#N/A,#N/A,TRUE,"INGENIERIA";#N/A,#N/A,TRUE,"COMPRAS";#N/A,#N/A,TRUE,"DIRECCION";#N/A,#N/A,TRUE,"RESUMEN"}</definedName>
    <definedName name="AF" localSheetId="2" hidden="1">{#N/A,#N/A,TRUE,"INGENIERIA";#N/A,#N/A,TRUE,"COMPRAS";#N/A,#N/A,TRUE,"DIRECCION";#N/A,#N/A,TRUE,"RESUMEN"}</definedName>
    <definedName name="AF" localSheetId="1" hidden="1">{#N/A,#N/A,TRUE,"INGENIERIA";#N/A,#N/A,TRUE,"COMPRAS";#N/A,#N/A,TRUE,"DIRECCION";#N/A,#N/A,TRUE,"RESUMEN"}</definedName>
    <definedName name="AF" hidden="1">{#N/A,#N/A,TRUE,"INGENIERIA";#N/A,#N/A,TRUE,"COMPRAS";#N/A,#N/A,TRUE,"DIRECCION";#N/A,#N/A,TRUE,"RESUMEN"}</definedName>
    <definedName name="AFac.p">#REF!</definedName>
    <definedName name="AFIRMADO02">#REF!</definedName>
    <definedName name="AG"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H" localSheetId="3" hidden="1">{#N/A,#N/A,TRUE,"INGENIERIA";#N/A,#N/A,TRUE,"COMPRAS";#N/A,#N/A,TRUE,"DIRECCION";#N/A,#N/A,TRUE,"RESUMEN"}</definedName>
    <definedName name="AH" localSheetId="2" hidden="1">{#N/A,#N/A,TRUE,"INGENIERIA";#N/A,#N/A,TRUE,"COMPRAS";#N/A,#N/A,TRUE,"DIRECCION";#N/A,#N/A,TRUE,"RESUMEN"}</definedName>
    <definedName name="AH" localSheetId="1" hidden="1">{#N/A,#N/A,TRUE,"INGENIERIA";#N/A,#N/A,TRUE,"COMPRAS";#N/A,#N/A,TRUE,"DIRECCION";#N/A,#N/A,TRUE,"RESUMEN"}</definedName>
    <definedName name="AH" hidden="1">{#N/A,#N/A,TRUE,"INGENIERIA";#N/A,#N/A,TRUE,"COMPRAS";#N/A,#N/A,TRUE,"DIRECCION";#N/A,#N/A,TRUE,"RESUMEN"}</definedName>
    <definedName name="Analyst" localSheetId="3" hidden="1">#REF!</definedName>
    <definedName name="Analyst" localSheetId="2" hidden="1">#REF!</definedName>
    <definedName name="Analyst" localSheetId="1" hidden="1">#REF!</definedName>
    <definedName name="Analyst" hidden="1">#REF!</definedName>
    <definedName name="anscount" hidden="1">10</definedName>
    <definedName name="APac.c2002">#REF!</definedName>
    <definedName name="APac.c2003">#REF!</definedName>
    <definedName name="APac.p">#REF!</definedName>
    <definedName name="_xlnm.Extract">'[8]AC2-AG96'!#REF!</definedName>
    <definedName name="_xlnm.Print_Area" localSheetId="2">Cronograma!$A$1:$Q$48</definedName>
    <definedName name="_xlnm.Print_Area" localSheetId="1">'Flujo de Fondos'!$A$1:$Q$54</definedName>
    <definedName name="_xlnm.Print_Area" localSheetId="0">'Presupuesto General'!$B$5:$M$47</definedName>
    <definedName name="_xlnm.Print_Area">#REF!</definedName>
    <definedName name="ARENA">[9]MATERIALES!$D$2</definedName>
    <definedName name="arg" localSheetId="3" hidden="1">#REF!</definedName>
    <definedName name="arg" localSheetId="2" hidden="1">[10]MI!#REF!</definedName>
    <definedName name="arg" localSheetId="1" hidden="1">[10]MI!#REF!</definedName>
    <definedName name="arg" hidden="1">#REF!</definedName>
    <definedName name="AVal.c2002">#REF!</definedName>
    <definedName name="AVal.c2003">#REF!</definedName>
    <definedName name="AVal.p">#REF!</definedName>
    <definedName name="AVsc">#REF!</definedName>
    <definedName name="b">#REF!</definedName>
    <definedName name="_xlnm.Database">#REF!</definedName>
    <definedName name="beneficios">[5]Listado!$AH$2:$AH$3</definedName>
    <definedName name="BS_Data_Col" localSheetId="3" hidden="1">#REF!</definedName>
    <definedName name="BS_Data_Col" localSheetId="2" hidden="1">#REF!</definedName>
    <definedName name="BS_Data_Col" localSheetId="1" hidden="1">#REF!</definedName>
    <definedName name="BS_Data_Col" hidden="1">#REF!</definedName>
    <definedName name="BSpb" localSheetId="3" hidden="1">#REF!</definedName>
    <definedName name="BSpb" localSheetId="2" hidden="1">#REF!</definedName>
    <definedName name="BSpb" localSheetId="1" hidden="1">#REF!</definedName>
    <definedName name="BSpb" hidden="1">#REF!</definedName>
    <definedName name="Buscar">#REF!</definedName>
    <definedName name="CALDAS">#REF!</definedName>
    <definedName name="Capitalpb" localSheetId="3" hidden="1">#REF!</definedName>
    <definedName name="Capitalpb" localSheetId="2" hidden="1">#REF!</definedName>
    <definedName name="Capitalpb" localSheetId="1" hidden="1">#REF!</definedName>
    <definedName name="Capitalpb" hidden="1">#REF!</definedName>
    <definedName name="CapitalStructure" localSheetId="3" hidden="1">#REF!</definedName>
    <definedName name="CapitalStructure" localSheetId="2" hidden="1">#REF!</definedName>
    <definedName name="CapitalStructure" localSheetId="1" hidden="1">#REF!</definedName>
    <definedName name="CapitalStructure" hidden="1">#REF!</definedName>
    <definedName name="Cashpb" localSheetId="3" hidden="1">#REF!</definedName>
    <definedName name="Cashpb" localSheetId="2" hidden="1">#REF!</definedName>
    <definedName name="Cashpb" localSheetId="1" hidden="1">#REF!</definedName>
    <definedName name="Cashpb" hidden="1">#REF!</definedName>
    <definedName name="centr">[6]Listado!$D$18:$D$23</definedName>
    <definedName name="centro">[5]Listado!$D$18:$D$23</definedName>
    <definedName name="Change_in_Cash" localSheetId="3" hidden="1">#REF!</definedName>
    <definedName name="Change_in_Cash" localSheetId="2" hidden="1">#REF!</definedName>
    <definedName name="Change_in_Cash" localSheetId="1" hidden="1">#REF!</definedName>
    <definedName name="Change_in_Cash" hidden="1">#REF!</definedName>
    <definedName name="Check_to_Cash" localSheetId="3" hidden="1">#REF!</definedName>
    <definedName name="Check_to_Cash" localSheetId="2" hidden="1">#REF!</definedName>
    <definedName name="Check_to_Cash" localSheetId="1" hidden="1">#REF!</definedName>
    <definedName name="Check_to_Cash" hidden="1">#REF!</definedName>
    <definedName name="ciencia">'[11]Indicadores de Ciencia'!$B$2:$B$27</definedName>
    <definedName name="CMAacDef">#REF!</definedName>
    <definedName name="CMAalDef">#REF!</definedName>
    <definedName name="CMIacDef">#REF!</definedName>
    <definedName name="CMIalDef">#REF!</definedName>
    <definedName name="CMOacDef">#REF!</definedName>
    <definedName name="CMOalDef">#REF!</definedName>
    <definedName name="CMTacDef">#REF!</definedName>
    <definedName name="CMTalDef">#REF!</definedName>
    <definedName name="componentes">[5]Listado!$U$2:$U$9</definedName>
    <definedName name="CON">[4]materiales!$A$7:$A$1317</definedName>
    <definedName name="CONC">[4]otros!$A$6:$A$1235</definedName>
    <definedName name="conceptos">[5]Listado!$AG$2:$AG$4</definedName>
    <definedName name="_xlnm.Criteria">'[8]AC2-AG96'!#REF!</definedName>
    <definedName name="cumplimiento">[12]Viabilidad!$H$2:$H$4</definedName>
    <definedName name="czz" localSheetId="3" hidden="1">#REF!</definedName>
    <definedName name="czz" localSheetId="2" hidden="1">'[2]ETAPA 50 SMMLV'!#REF!</definedName>
    <definedName name="czz" localSheetId="1" hidden="1">'[2]ETAPA 50 SMMLV'!#REF!</definedName>
    <definedName name="czz" hidden="1">#REF!</definedName>
    <definedName name="D">#REF!</definedName>
    <definedName name="DADADAD" localSheetId="3" hidden="1">{#N/A,#N/A,TRUE,"CODIGO DEPENDENCIA"}</definedName>
    <definedName name="DADADAD" localSheetId="2" hidden="1">{#N/A,#N/A,TRUE,"CODIGO DEPENDENCIA"}</definedName>
    <definedName name="DADADAD" localSheetId="1" hidden="1">{#N/A,#N/A,TRUE,"CODIGO DEPENDENCIA"}</definedName>
    <definedName name="DADADAD" hidden="1">{#N/A,#N/A,TRUE,"CODIGO DEPENDENCIA"}</definedName>
    <definedName name="DD">[13]presupuesto!$B$15:$K$150</definedName>
    <definedName name="Dealpb" localSheetId="3" hidden="1">#REF!</definedName>
    <definedName name="Dealpb" localSheetId="2" hidden="1">#REF!</definedName>
    <definedName name="Dealpb" localSheetId="1" hidden="1">#REF!</definedName>
    <definedName name="Dealpb" hidden="1">#REF!</definedName>
    <definedName name="decision">[12]Viabilidad!$I$2:$I$3</definedName>
    <definedName name="DEPARTAMENTO">#REF!</definedName>
    <definedName name="DepreciationPB" localSheetId="3" hidden="1">#REF!</definedName>
    <definedName name="DepreciationPB" localSheetId="2" hidden="1">#REF!</definedName>
    <definedName name="DepreciationPB" localSheetId="1" hidden="1">#REF!</definedName>
    <definedName name="DepreciationPB" hidden="1">#REF!</definedName>
    <definedName name="desc_rps">[14]des_rps!$A$1:$A$364</definedName>
    <definedName name="DZ.Main" localSheetId="3" hidden="1">#REF!</definedName>
    <definedName name="DZ.Main" localSheetId="2" hidden="1">#REF!</definedName>
    <definedName name="DZ.Main" localSheetId="1" hidden="1">#REF!</definedName>
    <definedName name="DZ.Main" hidden="1">#REF!</definedName>
    <definedName name="e">#REF!</definedName>
    <definedName name="EFECTO">[7]IMPACTOS!$J$3:$J$4</definedName>
    <definedName name="eficiencia">'[15]Indicadores de Eficiencia'!$B$2</definedName>
    <definedName name="empleo">'[11]Indicadores de Empleo'!$B$2:$B$15</definedName>
    <definedName name="ent_financiadoras">'[5]Entidades Financiadoras'!$A$1:$A$1414</definedName>
    <definedName name="EQUI">[16]EQUIPO!$B$2:$B$36</definedName>
    <definedName name="EQUIPO">[17]SUMINISTROS!$A$480:$D$647</definedName>
    <definedName name="EQUIPO_1">[16]EQUIPO!$B$2:$D$36</definedName>
    <definedName name="estado">[12]Inicio!$V$3:$V$4</definedName>
    <definedName name="Estado1">'[18]EV-28'!$I$1:$I$2</definedName>
    <definedName name="ESTRUC">[4]otros!$A$6:$A$1235</definedName>
    <definedName name="etapas_proyecto">'[18]EV-28'!$J$1:$J$3</definedName>
    <definedName name="ev.Calculation" hidden="1">-4135</definedName>
    <definedName name="ev.Initialized" hidden="1">FALSE</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7">#REF!</definedName>
    <definedName name="Excel_BuiltIn_Print_Titles_1">#REF!</definedName>
    <definedName name="Excel_BuiltIn_Print_Titles_1_1">#REF!</definedName>
    <definedName name="Excel_BuiltIn_Print_Titles_1_1_1">#REF!</definedName>
    <definedName name="Excel_BuiltIn_Print_Titles_3">'[19]COSTOS OFICINA'!#REF!</definedName>
    <definedName name="Excel_BuiltIn_Print_Titles_4">'[19]COSTOS CAMPAMENTO'!#REF!</definedName>
    <definedName name="Executivepb" localSheetId="3" hidden="1">#REF!</definedName>
    <definedName name="Executivepb" localSheetId="2" hidden="1">#REF!</definedName>
    <definedName name="Executivepb" localSheetId="1" hidden="1">#REF!</definedName>
    <definedName name="Executivepb" hidden="1">#REF!</definedName>
    <definedName name="EXTENCIÓN">[7]IMPACTOS!$B$3:$B$7</definedName>
    <definedName name="Factpb" localSheetId="3" hidden="1">#REF!</definedName>
    <definedName name="Factpb" localSheetId="2" hidden="1">#REF!</definedName>
    <definedName name="Factpb" localSheetId="1" hidden="1">#REF!</definedName>
    <definedName name="Factpb" hidden="1">#REF!</definedName>
    <definedName name="Factpb2" localSheetId="3" hidden="1">#REF!</definedName>
    <definedName name="Factpb2" localSheetId="2" hidden="1">#REF!</definedName>
    <definedName name="Factpb2" localSheetId="1" hidden="1">#REF!</definedName>
    <definedName name="Factpb2" hidden="1">#REF!</definedName>
    <definedName name="Festivos">'[20]días habiles 2015'!$D$2:$D$21</definedName>
    <definedName name="filtro_impacto">[7]FILTRO!$A$2:$A$167</definedName>
    <definedName name="Fin_de_semana">'[20]días habiles 2015'!$M$1:$M$2</definedName>
    <definedName name="Financialpb" localSheetId="3" hidden="1">#REF!</definedName>
    <definedName name="Financialpb" localSheetId="2" hidden="1">#REF!</definedName>
    <definedName name="Financialpb" localSheetId="1" hidden="1">#REF!</definedName>
    <definedName name="Financialpb" hidden="1">#REF!</definedName>
    <definedName name="Financialpb2" localSheetId="3" hidden="1">#REF!</definedName>
    <definedName name="Financialpb2" localSheetId="2" hidden="1">#REF!</definedName>
    <definedName name="Financialpb2" localSheetId="1" hidden="1">#REF!</definedName>
    <definedName name="Financialpb2" hidden="1">#REF!</definedName>
    <definedName name="GAdministrativos">#REF!</definedName>
    <definedName name="GAdministrativosAl">#REF!</definedName>
    <definedName name="gestion">'[11]Indicadores Gestión'!$B$2:$B$403</definedName>
    <definedName name="GOpmasInversionAc">#REF!</definedName>
    <definedName name="GOpmasInversionAl">#REF!</definedName>
    <definedName name="guias">[18]Guias_Sectoriales!$A$1:$A$12</definedName>
    <definedName name="HisYear_0" localSheetId="3" hidden="1">#REF!</definedName>
    <definedName name="HisYear_0" localSheetId="2" hidden="1">#REF!</definedName>
    <definedName name="HisYear_0" localSheetId="1" hidden="1">#REF!</definedName>
    <definedName name="HisYear_0" hidden="1">#REF!</definedName>
    <definedName name="HisYear_1" localSheetId="3" hidden="1">#REF!</definedName>
    <definedName name="HisYear_1" localSheetId="2" hidden="1">#REF!</definedName>
    <definedName name="HisYear_1" localSheetId="1" hidden="1">#REF!</definedName>
    <definedName name="HisYear_1" hidden="1">#REF!</definedName>
    <definedName name="HisYear_2" localSheetId="3" hidden="1">#REF!</definedName>
    <definedName name="HisYear_2" localSheetId="2" hidden="1">#REF!</definedName>
    <definedName name="HisYear_2" localSheetId="1" hidden="1">#REF!</definedName>
    <definedName name="HisYear_2" hidden="1">#REF!</definedName>
    <definedName name="HisYear_3" localSheetId="3" hidden="1">#REF!</definedName>
    <definedName name="HisYear_3" localSheetId="2" hidden="1">#REF!</definedName>
    <definedName name="HisYear_3" localSheetId="1" hidden="1">#REF!</definedName>
    <definedName name="HisYear_3" hidden="1">#REF!</definedName>
    <definedName name="hn.ConvertZero1" localSheetId="3" hidden="1">#REF!,#REF!,#REF!,#REF!,#REF!,#REF!,#REF!,#REF!,#REF!,#REF!</definedName>
    <definedName name="hn.ConvertZero1" localSheetId="2" hidden="1">[21]LTM!$G$461:$J$461,[21]LTM!$G$463:$J$464,[21]LTM!$G$468:$J$469,[21]LTM!$G$473:$J$475,[21]LTM!$G$480:$J$480,[21]LTM!$G$484:$J$485,[21]LTM!$G$490:$J$490,[21]LTM!$G$514:$J$518,[21]LTM!$G$525:$J$526,[21]LTM!$G$532:$J$537</definedName>
    <definedName name="hn.ConvertZero1" localSheetId="1" hidden="1">[21]LTM!$G$461:$J$461,[21]LTM!$G$463:$J$464,[21]LTM!$G$468:$J$469,[21]LTM!$G$473:$J$475,[21]LTM!$G$480:$J$480,[21]LTM!$G$484:$J$485,[21]LTM!$G$490:$J$490,[21]LTM!$G$514:$J$518,[21]LTM!$G$525:$J$526,[21]LTM!$G$532:$J$537</definedName>
    <definedName name="hn.ConvertZero1" hidden="1">#REF!,#REF!,#REF!,#REF!,#REF!,#REF!,#REF!,#REF!,#REF!,#REF!</definedName>
    <definedName name="hn.ConvertZero2" localSheetId="3" hidden="1">#REF!,#REF!,#REF!,#REF!,#REF!,#REF!,#REF!,#REF!</definedName>
    <definedName name="hn.ConvertZero2" localSheetId="2" hidden="1">[21]LTM!$G$560:$J$560,[21]LTM!$H$590:$J$591,[21]LTM!$H$614:$J$614,[21]LTM!$H$635:$J$636,[21]LTM!$G$676:$J$680,[21]LTM!$G$686:$J$686,[21]LTM!$G$688:$J$694,[21]LTM!$G$681:$J$682</definedName>
    <definedName name="hn.ConvertZero2" localSheetId="1" hidden="1">[21]LTM!$G$560:$J$560,[21]LTM!$H$590:$J$591,[21]LTM!$H$614:$J$614,[21]LTM!$H$635:$J$636,[21]LTM!$G$676:$J$680,[21]LTM!$G$686:$J$686,[21]LTM!$G$688:$J$694,[21]LTM!$G$681:$J$682</definedName>
    <definedName name="hn.ConvertZero2" hidden="1">#REF!,#REF!,#REF!,#REF!,#REF!,#REF!,#REF!,#REF!</definedName>
    <definedName name="hn.ConvertZero3" localSheetId="3" hidden="1">#REF!,#REF!,#REF!,#REF!,#REF!</definedName>
    <definedName name="hn.ConvertZero3" localSheetId="2" hidden="1">[21]LTM!$G$699:$J$706,[21]LTM!$G$710:$J$714,[21]LTM!$G$717:$J$734,[21]LTM!$G$738:$J$738,[21]LTM!$G$745:$J$751</definedName>
    <definedName name="hn.ConvertZero3" localSheetId="1" hidden="1">[21]LTM!$G$699:$J$706,[21]LTM!$G$710:$J$714,[21]LTM!$G$717:$J$734,[21]LTM!$G$738:$J$738,[21]LTM!$G$745:$J$751</definedName>
    <definedName name="hn.ConvertZero3" hidden="1">#REF!,#REF!,#REF!,#REF!,#REF!</definedName>
    <definedName name="hn.ConvertZero4" localSheetId="3" hidden="1">#REF!,#REF!,#REF!,#REF!,#REF!,#REF!,#REF!,#REF!</definedName>
    <definedName name="hn.ConvertZero4" localSheetId="2" hidden="1">[21]LTM!$G$840:$J$840,[21]LTM!$H$1266:$J$1266,[21]LTM!$G$1267:$J$1267,[21]LTM!$G$1454:$J$1461,[21]LTM!$J$1462,[21]LTM!$J$1463,[21]LTM!$G$1468:$J$1469,[21]LTM!$L$1469:$N$1469</definedName>
    <definedName name="hn.ConvertZero4" localSheetId="1" hidden="1">[21]LTM!$G$840:$J$840,[21]LTM!$H$1266:$J$1266,[21]LTM!$G$1267:$J$1267,[21]LTM!$G$1454:$J$1461,[21]LTM!$J$1462,[21]LTM!$J$1463,[21]LTM!$G$1468:$J$1469,[21]LTM!$L$1469:$N$1469</definedName>
    <definedName name="hn.ConvertZero4" hidden="1">#REF!,#REF!,#REF!,#REF!,#REF!,#REF!,#REF!,#REF!</definedName>
    <definedName name="hn.ConvertZeroUnhide1" localSheetId="3" hidden="1">#REF!,#REF!,#REF!</definedName>
    <definedName name="hn.ConvertZeroUnhide1" localSheetId="2" hidden="1">[21]LTM!$G$1469:$J$1469,[21]LTM!$L$1469:$N$1469,[21]LTM!$H$1266:$J$1266</definedName>
    <definedName name="hn.ConvertZeroUnhide1" localSheetId="1" hidden="1">[21]LTM!$G$1469:$J$1469,[21]LTM!$L$1469:$N$1469,[21]LTM!$H$1266:$J$1266</definedName>
    <definedName name="hn.ConvertZeroUnhide1" hidden="1">#REF!,#REF!,#REF!</definedName>
    <definedName name="hn.Delete015" localSheetId="3" hidden="1">#REF!,#REF!,#REF!,#REF!</definedName>
    <definedName name="hn.Delete015" localSheetId="2" hidden="1">'[21]CREDIT STATS'!$B$9:$K$11,'[21]CREDIT STATS'!$O$11:$X$14,'[21]CREDIT STATS'!$B$25:$K$30,'[21]CREDIT STATS'!$O$25:$X$26</definedName>
    <definedName name="hn.Delete015" localSheetId="1" hidden="1">'[21]CREDIT STATS'!$B$9:$K$11,'[21]CREDIT STATS'!$O$11:$X$14,'[21]CREDIT STATS'!$B$25:$K$30,'[21]CREDIT STATS'!$O$25:$X$26</definedName>
    <definedName name="hn.Delete015" hidden="1">#REF!,#REF!,#REF!,#REF!</definedName>
    <definedName name="hn.DZ_MultByFXRates" localSheetId="3" hidden="1">#REF!,#REF!,#REF!,#REF!</definedName>
    <definedName name="hn.DZ_MultByFXRates" localSheetId="2" hidden="1">[21]DropZone!$B$2:$I$118,[21]DropZone!$B$120:$I$132,[21]DropZone!$B$134:$I$136,[21]DropZone!$B$138:$I$146</definedName>
    <definedName name="hn.DZ_MultByFXRates" localSheetId="1" hidden="1">[21]DropZone!$B$2:$I$118,[21]DropZone!$B$120:$I$132,[21]DropZone!$B$134:$I$136,[21]DropZone!$B$138:$I$146</definedName>
    <definedName name="hn.DZ_MultByFXRates" hidden="1">#REF!,#REF!,#REF!,#REF!</definedName>
    <definedName name="hn.ExtDb" hidden="1">FALSE</definedName>
    <definedName name="hn.LTM_MultByFXRates" localSheetId="3" hidden="1">#REF!,#REF!,#REF!,#REF!,#REF!,#REF!,#REF!</definedName>
    <definedName name="hn.LTM_MultByFXRates" localSheetId="2" hidden="1">[21]LTM!$G$461:$N$477,[21]LTM!$G$480:$N$539,[21]LTM!$G$548:$N$667,[21]LTM!$G$676:$N$1266,[21]LTM!$G$1454:$N$1461,[21]LTM!$G$1463:$N$1465,[21]LTM!$G$1468:$N$1469</definedName>
    <definedName name="hn.LTM_MultByFXRates" localSheetId="1" hidden="1">[21]LTM!$G$461:$N$477,[21]LTM!$G$480:$N$539,[21]LTM!$G$548:$N$667,[21]LTM!$G$676:$N$1266,[21]LTM!$G$1454:$N$1461,[21]LTM!$G$1463:$N$1465,[21]LTM!$G$1468:$N$1469</definedName>
    <definedName name="hn.LTM_MultByFXRates" hidden="1">#REF!,#REF!,#REF!,#REF!,#REF!,#REF!,#REF!</definedName>
    <definedName name="hn.ModelType" hidden="1">"DEAL"</definedName>
    <definedName name="hn.ModelVersion" hidden="1">1</definedName>
    <definedName name="hn.MultbyFXRates" localSheetId="3" hidden="1">#REF!,#REF!,#REF!,#REF!,#REF!,#REF!,#REF!</definedName>
    <definedName name="hn.MultbyFXRates" localSheetId="2" hidden="1">[21]LTM!$G$461:$N$477,[21]LTM!$G$480:$N$539,[21]LTM!$G$548:$N$667,[21]LTM!$G$676:$N$1266,[21]LTM!$G$1454:$N$1461,[21]LTM!$G$1463:$N$1465,[21]LTM!$G$1468:$N$1469</definedName>
    <definedName name="hn.MultbyFXRates" localSheetId="1" hidden="1">[21]LTM!$G$461:$N$477,[21]LTM!$G$480:$N$539,[21]LTM!$G$548:$N$667,[21]LTM!$G$676:$N$1266,[21]LTM!$G$1454:$N$1461,[21]LTM!$G$1463:$N$1465,[21]LTM!$G$1468:$N$1469</definedName>
    <definedName name="hn.MultbyFXRates" hidden="1">#REF!,#REF!,#REF!,#REF!,#REF!,#REF!,#REF!</definedName>
    <definedName name="hn.MultByFXRates1" localSheetId="3" hidden="1">#REF!,#REF!,#REF!,#REF!,#REF!</definedName>
    <definedName name="hn.MultByFXRates1" localSheetId="2" hidden="1">[21]LTM!$G$461:$G$477,[21]LTM!$G$480:$G$539,[21]LTM!$G$548:$G$562,[21]LTM!$G$676:$G$840,[21]LTM!$G$1454:$G$1469</definedName>
    <definedName name="hn.MultByFXRates1" localSheetId="1" hidden="1">[21]LTM!$G$461:$G$477,[21]LTM!$G$480:$G$539,[21]LTM!$G$548:$G$562,[21]LTM!$G$676:$G$840,[21]LTM!$G$1454:$G$1469</definedName>
    <definedName name="hn.MultByFXRates1" hidden="1">#REF!,#REF!,#REF!,#REF!,#REF!</definedName>
    <definedName name="hn.MultByFXRates2" localSheetId="3" hidden="1">#REF!,#REF!,#REF!,#REF!,#REF!</definedName>
    <definedName name="hn.MultByFXRates2" localSheetId="2" hidden="1">[21]LTM!$H$461:$H$477,[21]LTM!$H$480:$H$539,[21]LTM!$H$548:$H$667,[21]LTM!$H$676:$H$1266,[21]LTM!$H$1454:$H$1469</definedName>
    <definedName name="hn.MultByFXRates2" localSheetId="1" hidden="1">[21]LTM!$H$461:$H$477,[21]LTM!$H$480:$H$539,[21]LTM!$H$548:$H$667,[21]LTM!$H$676:$H$1266,[21]LTM!$H$1454:$H$1469</definedName>
    <definedName name="hn.MultByFXRates2" hidden="1">#REF!,#REF!,#REF!,#REF!,#REF!</definedName>
    <definedName name="hn.MultByFXRates3" localSheetId="3" hidden="1">#REF!,#REF!,#REF!,#REF!,#REF!</definedName>
    <definedName name="hn.MultByFXRates3" localSheetId="2" hidden="1">[21]LTM!$I$461:$I$477,[21]LTM!$I$480:$I$539,[21]LTM!$I$548:$I$667,[21]LTM!$I$676:$I$1266,[21]LTM!$I$1454:$I$1469</definedName>
    <definedName name="hn.MultByFXRates3" localSheetId="1" hidden="1">[21]LTM!$I$461:$I$477,[21]LTM!$I$480:$I$539,[21]LTM!$I$548:$I$667,[21]LTM!$I$676:$I$1266,[21]LTM!$I$1454:$I$1469</definedName>
    <definedName name="hn.MultByFXRates3" hidden="1">#REF!,#REF!,#REF!,#REF!,#REF!</definedName>
    <definedName name="hn.MultbyFxrates4" localSheetId="3" hidden="1">#REF!,#REF!,#REF!,#REF!,#REF!,#REF!,#REF!</definedName>
    <definedName name="hn.MultbyFxrates4" localSheetId="2" hidden="1">[21]LTM!$J$461:$J$477,[21]LTM!$J$480:$J$539,[21]LTM!$J$548:$J$668,[21]LTM!$J$676:$J$1266,[21]LTM!$J$1454:$J$1461,[21]LTM!$J$1463:$J$1465,[21]LTM!$J$1468</definedName>
    <definedName name="hn.MultbyFxrates4" localSheetId="1" hidden="1">[21]LTM!$J$461:$J$477,[21]LTM!$J$480:$J$539,[21]LTM!$J$548:$J$668,[21]LTM!$J$676:$J$1266,[21]LTM!$J$1454:$J$1461,[21]LTM!$J$1463:$J$1465,[21]LTM!$J$1468</definedName>
    <definedName name="hn.MultbyFxrates4" hidden="1">#REF!,#REF!,#REF!,#REF!,#REF!,#REF!,#REF!</definedName>
    <definedName name="hn.multbyfxrates5" localSheetId="3" hidden="1">#REF!,#REF!,#REF!,#REF!,#REF!</definedName>
    <definedName name="hn.multbyfxrates5" localSheetId="2" hidden="1">[21]LTM!$L$461:$L$477,[21]LTM!$L$480:$L$539,[21]LTM!$L$548:$L$562,[21]LTM!$L$676:$L$840,[21]LTM!$L$1454:$L$1469</definedName>
    <definedName name="hn.multbyfxrates5" localSheetId="1" hidden="1">[21]LTM!$L$461:$L$477,[21]LTM!$L$480:$L$539,[21]LTM!$L$548:$L$562,[21]LTM!$L$676:$L$840,[21]LTM!$L$1454:$L$1469</definedName>
    <definedName name="hn.multbyfxrates5" hidden="1">#REF!,#REF!,#REF!,#REF!,#REF!</definedName>
    <definedName name="hn.multbyfxrates6" localSheetId="3" hidden="1">#REF!,#REF!,#REF!,#REF!,#REF!</definedName>
    <definedName name="hn.multbyfxrates6" localSheetId="2" hidden="1">[21]LTM!$M$461:$M$477,[21]LTM!$M$480:$M$539,[21]LTM!$M$548:$M$668,[21]LTM!$M$676:$M$1266,[21]LTM!$M$1454:$M$1469</definedName>
    <definedName name="hn.multbyfxrates6" localSheetId="1" hidden="1">[21]LTM!$M$461:$M$477,[21]LTM!$M$480:$M$539,[21]LTM!$M$548:$M$668,[21]LTM!$M$676:$M$1266,[21]LTM!$M$1454:$M$1469</definedName>
    <definedName name="hn.multbyfxrates6" hidden="1">#REF!,#REF!,#REF!,#REF!,#REF!</definedName>
    <definedName name="hn.multbyfxrates7" localSheetId="3" hidden="1">#REF!,#REF!,#REF!,#REF!,#REF!</definedName>
    <definedName name="hn.multbyfxrates7" localSheetId="2" hidden="1">[21]LTM!$N$461:$N$477,[21]LTM!$N$480:$N$539,[21]LTM!$N$548:$N$667,[21]LTM!$N$676:$N$1266,[21]LTM!$N$1454:$N$1469</definedName>
    <definedName name="hn.multbyfxrates7" localSheetId="1" hidden="1">[21]LTM!$N$461:$N$477,[21]LTM!$N$480:$N$539,[21]LTM!$N$548:$N$667,[21]LTM!$N$676:$N$1266,[21]LTM!$N$1454:$N$1469</definedName>
    <definedName name="hn.multbyfxrates7" hidden="1">#REF!,#REF!,#REF!,#REF!,#REF!</definedName>
    <definedName name="hn.MultByFXRatesBot1" localSheetId="3" hidden="1">#REF!,#REF!,#REF!,#REF!,#REF!,#REF!,#REF!,#REF!,#REF!,#REF!,#REF!,#REF!</definedName>
    <definedName name="hn.MultByFXRatesBot1" localSheetId="2" hidden="1">[21]LTM!$G$676:$G$682,[21]LTM!$G$686,[21]LTM!$G$688:$G$694,[21]LTM!$G$699:$G$706,[21]LTM!$G$710:$G$714,[21]LTM!$G$717:$G$734,[21]LTM!$G$738,[21]LTM!$G$738,[21]LTM!$G$745:$G$751,[21]LTM!$G$840,[21]LTM!$G$1454:$G$1461,[21]LTM!$G$1468:$G$1469</definedName>
    <definedName name="hn.MultByFXRatesBot1" localSheetId="1" hidden="1">[21]LTM!$G$676:$G$682,[21]LTM!$G$686,[21]LTM!$G$688:$G$694,[21]LTM!$G$699:$G$706,[21]LTM!$G$710:$G$714,[21]LTM!$G$717:$G$734,[21]LTM!$G$738,[21]LTM!$G$738,[21]LTM!$G$745:$G$751,[21]LTM!$G$840,[21]LTM!$G$1454:$G$1461,[21]LTM!$G$1468:$G$1469</definedName>
    <definedName name="hn.MultByFXRatesBot1" hidden="1">#REF!,#REF!,#REF!,#REF!,#REF!,#REF!,#REF!,#REF!,#REF!,#REF!,#REF!,#REF!</definedName>
    <definedName name="hn.MultByFXRatesBot2" localSheetId="3" hidden="1">#REF!,#REF!,#REF!,#REF!,#REF!,#REF!,#REF!,#REF!,#REF!,#REF!,#REF!,#REF!</definedName>
    <definedName name="hn.MultByFXRatesBot2" localSheetId="2" hidden="1">[21]LTM!$H$676:$H$682,[21]LTM!$H$686,[21]LTM!$H$688:$H$694,[21]LTM!$H$699:$H$706,[21]LTM!$H$710:$H$714,[21]LTM!$H$717:$H$734,[21]LTM!$H$738,[21]LTM!$H$745:$H$751,[21]LTM!$H$840,[21]LTM!$H$1266,[21]LTM!$H$1454:$H$1461,[21]LTM!$H$1468:$H$1469</definedName>
    <definedName name="hn.MultByFXRatesBot2" localSheetId="1" hidden="1">[21]LTM!$H$676:$H$682,[21]LTM!$H$686,[21]LTM!$H$688:$H$694,[21]LTM!$H$699:$H$706,[21]LTM!$H$710:$H$714,[21]LTM!$H$717:$H$734,[21]LTM!$H$738,[21]LTM!$H$745:$H$751,[21]LTM!$H$840,[21]LTM!$H$1266,[21]LTM!$H$1454:$H$1461,[21]LTM!$H$1468:$H$1469</definedName>
    <definedName name="hn.MultByFXRatesBot2" hidden="1">#REF!,#REF!,#REF!,#REF!,#REF!,#REF!,#REF!,#REF!,#REF!,#REF!,#REF!,#REF!</definedName>
    <definedName name="hn.MultByFXRatesBot3" localSheetId="3" hidden="1">#REF!,#REF!,#REF!,#REF!,#REF!,#REF!,#REF!,#REF!,#REF!,#REF!,#REF!,#REF!</definedName>
    <definedName name="hn.MultByFXRatesBot3" localSheetId="2" hidden="1">[21]LTM!$I$676:$I$682,[21]LTM!$I$686,[21]LTM!$I$688:$I$694,[21]LTM!$I$699:$I$706,[21]LTM!$I$710:$I$714,[21]LTM!$I$717:$I$734,[21]LTM!$I$738,[21]LTM!$I$745:$I$751,[21]LTM!$I$840,[21]LTM!$I$1266,[21]LTM!$I$1454:$I$1461,[21]LTM!$I$1468:$I$1469</definedName>
    <definedName name="hn.MultByFXRatesBot3" localSheetId="1" hidden="1">[21]LTM!$I$676:$I$682,[21]LTM!$I$686,[21]LTM!$I$688:$I$694,[21]LTM!$I$699:$I$706,[21]LTM!$I$710:$I$714,[21]LTM!$I$717:$I$734,[21]LTM!$I$738,[21]LTM!$I$745:$I$751,[21]LTM!$I$840,[21]LTM!$I$1266,[21]LTM!$I$1454:$I$1461,[21]LTM!$I$1468:$I$1469</definedName>
    <definedName name="hn.MultByFXRatesBot3" hidden="1">#REF!,#REF!,#REF!,#REF!,#REF!,#REF!,#REF!,#REF!,#REF!,#REF!,#REF!,#REF!</definedName>
    <definedName name="hn.MultByFXRatesBot4" localSheetId="3" hidden="1">#REF!,#REF!,#REF!,#REF!,#REF!,#REF!,#REF!,#REF!,#REF!,#REF!,#REF!,#REF!,#REF!</definedName>
    <definedName name="hn.MultByFXRatesBot4" localSheetId="2" hidden="1">[21]LTM!$J$676:$J$682,[21]LTM!$J$686,[21]LTM!$J$688:$J$694,[21]LTM!$J$699:$J$706,[21]LTM!$J$710:$J$714,[21]LTM!$J$717:$J$734,[21]LTM!$J$738,[21]LTM!$J$745:$J$751,[21]LTM!$J$840,[21]LTM!$J$1266,[21]LTM!$J$1454:$J$1461,[21]LTM!$J$1463:$J$1465,[21]LTM!$J$1468</definedName>
    <definedName name="hn.MultByFXRatesBot4" localSheetId="1" hidden="1">[21]LTM!$J$676:$J$682,[21]LTM!$J$686,[21]LTM!$J$688:$J$694,[21]LTM!$J$699:$J$706,[21]LTM!$J$710:$J$714,[21]LTM!$J$717:$J$734,[21]LTM!$J$738,[21]LTM!$J$745:$J$751,[21]LTM!$J$840,[21]LTM!$J$1266,[21]LTM!$J$1454:$J$1461,[21]LTM!$J$1463:$J$1465,[21]LTM!$J$1468</definedName>
    <definedName name="hn.MultByFXRatesBot4" hidden="1">#REF!,#REF!,#REF!,#REF!,#REF!,#REF!,#REF!,#REF!,#REF!,#REF!,#REF!,#REF!,#REF!</definedName>
    <definedName name="hn.MultByFXRatesBot5" localSheetId="3" hidden="1">#REF!,#REF!,#REF!,#REF!,#REF!,#REF!,#REF!,#REF!,#REF!,#REF!,#REF!</definedName>
    <definedName name="hn.MultByFXRatesBot5" localSheetId="2" hidden="1">[21]LTM!$L$676:$L$682,[21]LTM!$L$686,[21]LTM!$L$688:$L$694,[21]LTM!$L$699:$L$706,[21]LTM!$L$710:$L$714,[21]LTM!$L$717:$L$734,[21]LTM!$L$738,[21]LTM!$L$745:$L$751,[21]LTM!$L$837:$L$838,[21]LTM!$L$1454:$L$1458,[21]LTM!$L$1468:$L$1469</definedName>
    <definedName name="hn.MultByFXRatesBot5" localSheetId="1" hidden="1">[21]LTM!$L$676:$L$682,[21]LTM!$L$686,[21]LTM!$L$688:$L$694,[21]LTM!$L$699:$L$706,[21]LTM!$L$710:$L$714,[21]LTM!$L$717:$L$734,[21]LTM!$L$738,[21]LTM!$L$745:$L$751,[21]LTM!$L$837:$L$838,[21]LTM!$L$1454:$L$1458,[21]LTM!$L$1468:$L$1469</definedName>
    <definedName name="hn.MultByFXRatesBot5" hidden="1">#REF!,#REF!,#REF!,#REF!,#REF!,#REF!,#REF!,#REF!,#REF!,#REF!,#REF!</definedName>
    <definedName name="hn.MultByFXRatesBot6" localSheetId="3" hidden="1">#REF!,#REF!,#REF!,#REF!,#REF!,#REF!,#REF!,#REF!,#REF!,#REF!,#REF!</definedName>
    <definedName name="hn.MultByFXRatesBot6" localSheetId="2" hidden="1">[21]LTM!$M$676:$M$682,[21]LTM!$M$686,[21]LTM!$M$688:$M$694,[21]LTM!$M$699:$M$706,[21]LTM!$M$710:$M$714,[21]LTM!$M$717:$M$734,[21]LTM!$M$738,[21]LTM!$M$745:$M$751,[21]LTM!$M$837:$M$838,[21]LTM!$M$1454:$M$1458,[21]LTM!$M$1468:$M$1469</definedName>
    <definedName name="hn.MultByFXRatesBot6" localSheetId="1" hidden="1">[21]LTM!$M$676:$M$682,[21]LTM!$M$686,[21]LTM!$M$688:$M$694,[21]LTM!$M$699:$M$706,[21]LTM!$M$710:$M$714,[21]LTM!$M$717:$M$734,[21]LTM!$M$738,[21]LTM!$M$745:$M$751,[21]LTM!$M$837:$M$838,[21]LTM!$M$1454:$M$1458,[21]LTM!$M$1468:$M$1469</definedName>
    <definedName name="hn.MultByFXRatesBot6" hidden="1">#REF!,#REF!,#REF!,#REF!,#REF!,#REF!,#REF!,#REF!,#REF!,#REF!,#REF!</definedName>
    <definedName name="hn.MultByFXRatesBot7" localSheetId="3" hidden="1">#REF!,#REF!,#REF!,#REF!,#REF!,#REF!,#REF!,#REF!,#REF!,#REF!,#REF!</definedName>
    <definedName name="hn.MultByFXRatesBot7" localSheetId="2" hidden="1">[21]LTM!$N$676:$N$682,[21]LTM!$N$686,[21]LTM!$N$688:$N$694,[21]LTM!$N$699:$N$706,[21]LTM!$N$710:$N$714,[21]LTM!$N$717:$N$734,[21]LTM!$N$738,[21]LTM!$N$745:$N$751,[21]LTM!$N$837:$N$838,[21]LTM!$N$1454:$N$1458,[21]LTM!$N$1468:$N$1469</definedName>
    <definedName name="hn.MultByFXRatesBot7" localSheetId="1" hidden="1">[21]LTM!$N$676:$N$682,[21]LTM!$N$686,[21]LTM!$N$688:$N$694,[21]LTM!$N$699:$N$706,[21]LTM!$N$710:$N$714,[21]LTM!$N$717:$N$734,[21]LTM!$N$738,[21]LTM!$N$745:$N$751,[21]LTM!$N$837:$N$838,[21]LTM!$N$1454:$N$1458,[21]LTM!$N$1468:$N$1469</definedName>
    <definedName name="hn.MultByFXRatesBot7" hidden="1">#REF!,#REF!,#REF!,#REF!,#REF!,#REF!,#REF!,#REF!,#REF!,#REF!,#REF!</definedName>
    <definedName name="hn.MultByFXRatesTop1" localSheetId="3" hidden="1">#REF!,#REF!,#REF!,#REF!,#REF!,#REF!,#REF!,#REF!,#REF!,#REF!,#REF!,#REF!</definedName>
    <definedName name="hn.MultByFXRatesTop1" localSheetId="2" hidden="1">[21]LTM!$G$461,[21]LTM!$G$463:$G$464,[21]LTM!$G$468:$G$469,[21]LTM!$G$473:$G$475,[21]LTM!$G$480,[21]LTM!$G$484:$G$485,[21]LTM!$G$490:$G$509,[21]LTM!$G$512,[21]LTM!$G$514:$G$518,[21]LTM!$G$525:$G$526,[21]LTM!$G$532:$G$537,[21]LTM!$G$560</definedName>
    <definedName name="hn.MultByFXRatesTop1" localSheetId="1" hidden="1">[21]LTM!$G$461,[21]LTM!$G$463:$G$464,[21]LTM!$G$468:$G$469,[21]LTM!$G$473:$G$475,[21]LTM!$G$480,[21]LTM!$G$484:$G$485,[21]LTM!$G$490:$G$509,[21]LTM!$G$512,[21]LTM!$G$514:$G$518,[21]LTM!$G$525:$G$526,[21]LTM!$G$532:$G$537,[21]LTM!$G$560</definedName>
    <definedName name="hn.MultByFXRatesTop1" hidden="1">#REF!,#REF!,#REF!,#REF!,#REF!,#REF!,#REF!,#REF!,#REF!,#REF!,#REF!,#REF!</definedName>
    <definedName name="hn.MultByFXRatesTop2" localSheetId="3" hidden="1">#REF!,#REF!,#REF!,#REF!,#REF!,#REF!,#REF!,#REF!,#REF!,#REF!,#REF!,#REF!,#REF!,#REF!,#REF!</definedName>
    <definedName name="hn.MultByFXRatesTop2" localSheetId="2" hidden="1">[21]LTM!$H$461,[21]LTM!$H$463:$H$464,[21]LTM!$H$468:$H$469,[21]LTM!$H$473:$H$475,[21]LTM!$H$480,[21]LTM!$H$484:$H$485,[21]LTM!$H$490:$H$509,[21]LTM!$H$512,[21]LTM!$H$514:$H$518,[21]LTM!$H$525:$H$526,[21]LTM!$H$532:$H$537,[21]LTM!$H$560,[21]LTM!$H$590:$H$591,[21]LTM!$H$614:$H$631,[21]LTM!$H$635:$H$636</definedName>
    <definedName name="hn.MultByFXRatesTop2" localSheetId="1" hidden="1">[21]LTM!$H$461,[21]LTM!$H$463:$H$464,[21]LTM!$H$468:$H$469,[21]LTM!$H$473:$H$475,[21]LTM!$H$480,[21]LTM!$H$484:$H$485,[21]LTM!$H$490:$H$509,[21]LTM!$H$512,[21]LTM!$H$514:$H$518,[21]LTM!$H$525:$H$526,[21]LTM!$H$532:$H$537,[21]LTM!$H$560,[21]LTM!$H$590:$H$591,[21]LTM!$H$614:$H$631,[21]LTM!$H$635:$H$636</definedName>
    <definedName name="hn.MultByFXRatesTop2" hidden="1">#REF!,#REF!,#REF!,#REF!,#REF!,#REF!,#REF!,#REF!,#REF!,#REF!,#REF!,#REF!,#REF!,#REF!,#REF!</definedName>
    <definedName name="hn.MultByFXRatesTop3" localSheetId="3" hidden="1">#REF!,#REF!,#REF!,#REF!,#REF!,#REF!,#REF!,#REF!,#REF!,#REF!,#REF!,#REF!,#REF!,#REF!,#REF!</definedName>
    <definedName name="hn.MultByFXRatesTop3" localSheetId="2" hidden="1">[21]LTM!$I$461,[21]LTM!$I$463:$I$464,[21]LTM!$I$468:$I$469,[21]LTM!$I$473:$I$475,[21]LTM!$I$480,[21]LTM!$I$484:$I$485,[21]LTM!$I$490:$I$509,[21]LTM!$I$512,[21]LTM!$I$514:$I$518,[21]LTM!$I$525:$I$526,[21]LTM!$I$532:$I$537,[21]LTM!$I$560,[21]LTM!$I$590:$I$591,[21]LTM!$I$614:$I$631,[21]LTM!$I$635:$I$636</definedName>
    <definedName name="hn.MultByFXRatesTop3" localSheetId="1" hidden="1">[21]LTM!$I$461,[21]LTM!$I$463:$I$464,[21]LTM!$I$468:$I$469,[21]LTM!$I$473:$I$475,[21]LTM!$I$480,[21]LTM!$I$484:$I$485,[21]LTM!$I$490:$I$509,[21]LTM!$I$512,[21]LTM!$I$514:$I$518,[21]LTM!$I$525:$I$526,[21]LTM!$I$532:$I$537,[21]LTM!$I$560,[21]LTM!$I$590:$I$591,[21]LTM!$I$614:$I$631,[21]LTM!$I$635:$I$636</definedName>
    <definedName name="hn.MultByFXRatesTop3" hidden="1">#REF!,#REF!,#REF!,#REF!,#REF!,#REF!,#REF!,#REF!,#REF!,#REF!,#REF!,#REF!,#REF!,#REF!,#REF!</definedName>
    <definedName name="hn.MultByFXRatesTop4" localSheetId="3" hidden="1">#REF!,#REF!,#REF!,#REF!,#REF!,#REF!,#REF!,#REF!,#REF!,#REF!,#REF!,#REF!,#REF!,#REF!,#REF!</definedName>
    <definedName name="hn.MultByFXRatesTop4" localSheetId="2" hidden="1">[21]LTM!$J$461,[21]LTM!$J$463:$J$464,[21]LTM!$J$468:$J$469,[21]LTM!$J$473:$J$475,[21]LTM!$J$480,[21]LTM!$J$484:$J$485,[21]LTM!$J$490:$J$509,[21]LTM!$J$512,[21]LTM!$J$514:$J$518,[21]LTM!$J$525:$J$526,[21]LTM!$J$532:$J$537,[21]LTM!$J$560,[21]LTM!$J$590:$J$591,[21]LTM!$J$614:$J$631,[21]LTM!$J$635:$J$636</definedName>
    <definedName name="hn.MultByFXRatesTop4" localSheetId="1" hidden="1">[21]LTM!$J$461,[21]LTM!$J$463:$J$464,[21]LTM!$J$468:$J$469,[21]LTM!$J$473:$J$475,[21]LTM!$J$480,[21]LTM!$J$484:$J$485,[21]LTM!$J$490:$J$509,[21]LTM!$J$512,[21]LTM!$J$514:$J$518,[21]LTM!$J$525:$J$526,[21]LTM!$J$532:$J$537,[21]LTM!$J$560,[21]LTM!$J$590:$J$591,[21]LTM!$J$614:$J$631,[21]LTM!$J$635:$J$636</definedName>
    <definedName name="hn.MultByFXRatesTop4" hidden="1">#REF!,#REF!,#REF!,#REF!,#REF!,#REF!,#REF!,#REF!,#REF!,#REF!,#REF!,#REF!,#REF!,#REF!,#REF!</definedName>
    <definedName name="hn.MultByFXRatesTop5" localSheetId="3" hidden="1">#REF!,#REF!,#REF!,#REF!,#REF!,#REF!,#REF!,#REF!,#REF!,#REF!,#REF!,#REF!</definedName>
    <definedName name="hn.MultByFXRatesTop5" localSheetId="2" hidden="1">[21]LTM!$L$461,[21]LTM!$L$463:$L$464,[21]LTM!$L$468:$L$469,[21]LTM!$L$473:$L$475,[21]LTM!$L$480,[21]LTM!$L$484:$L$485,[21]LTM!$L$490:$L$509,[21]LTM!$L$512,[21]LTM!$L$514:$L$518,[21]LTM!$L$525:$L$526,[21]LTM!$L$532:$L$537,[21]LTM!$L$560</definedName>
    <definedName name="hn.MultByFXRatesTop5" localSheetId="1" hidden="1">[21]LTM!$L$461,[21]LTM!$L$463:$L$464,[21]LTM!$L$468:$L$469,[21]LTM!$L$473:$L$475,[21]LTM!$L$480,[21]LTM!$L$484:$L$485,[21]LTM!$L$490:$L$509,[21]LTM!$L$512,[21]LTM!$L$514:$L$518,[21]LTM!$L$525:$L$526,[21]LTM!$L$532:$L$537,[21]LTM!$L$560</definedName>
    <definedName name="hn.MultByFXRatesTop5" hidden="1">#REF!,#REF!,#REF!,#REF!,#REF!,#REF!,#REF!,#REF!,#REF!,#REF!,#REF!,#REF!</definedName>
    <definedName name="hn.MultByFXRatesTop6" localSheetId="3" hidden="1">#REF!,#REF!,#REF!,#REF!,#REF!,#REF!,#REF!,#REF!,#REF!,#REF!,#REF!,#REF!,#REF!,#REF!,#REF!</definedName>
    <definedName name="hn.MultByFXRatesTop6" localSheetId="2" hidden="1">[21]LTM!$M$461,[21]LTM!$M$463:$M$464,[21]LTM!$M$468:$M$469,[21]LTM!$M$473:$M$475,[21]LTM!$M$480,[21]LTM!$M$484:$M$485,[21]LTM!$M$490:$M$509,[21]LTM!$M$512,[21]LTM!$M$514:$M$518,[21]LTM!$M$525:$M$526,[21]LTM!$M$532:$M$537,[21]LTM!$M$560,[21]LTM!$M$590:$M$591,[21]LTM!$M$614:$M$631,[21]LTM!$M$635:$M$636</definedName>
    <definedName name="hn.MultByFXRatesTop6" localSheetId="1" hidden="1">[21]LTM!$M$461,[21]LTM!$M$463:$M$464,[21]LTM!$M$468:$M$469,[21]LTM!$M$473:$M$475,[21]LTM!$M$480,[21]LTM!$M$484:$M$485,[21]LTM!$M$490:$M$509,[21]LTM!$M$512,[21]LTM!$M$514:$M$518,[21]LTM!$M$525:$M$526,[21]LTM!$M$532:$M$537,[21]LTM!$M$560,[21]LTM!$M$590:$M$591,[21]LTM!$M$614:$M$631,[21]LTM!$M$635:$M$636</definedName>
    <definedName name="hn.MultByFXRatesTop6" hidden="1">#REF!,#REF!,#REF!,#REF!,#REF!,#REF!,#REF!,#REF!,#REF!,#REF!,#REF!,#REF!,#REF!,#REF!,#REF!</definedName>
    <definedName name="hn.MultByFXRatesTop7" localSheetId="3" hidden="1">#REF!,#REF!,#REF!,#REF!,#REF!,#REF!,#REF!,#REF!,#REF!,#REF!,#REF!,#REF!,#REF!,#REF!,#REF!</definedName>
    <definedName name="hn.MultByFXRatesTop7" localSheetId="2" hidden="1">[21]LTM!$N$461,[21]LTM!$N$463:$N$464,[21]LTM!$N$468:$N$469,[21]LTM!$N$473:$N$475,[21]LTM!$N$480,[21]LTM!$N$484:$N$485,[21]LTM!$N$490:$N$509,[21]LTM!$N$512,[21]LTM!$N$514:$N$518,[21]LTM!$N$525:$N$526,[21]LTM!$N$532:$N$537,[21]LTM!$N$560,[21]LTM!$N$590:$N$591,[21]LTM!$N$614:$N$631,[21]LTM!$N$635:$N$636</definedName>
    <definedName name="hn.MultByFXRatesTop7" localSheetId="1" hidden="1">[21]LTM!$N$461,[21]LTM!$N$463:$N$464,[21]LTM!$N$468:$N$469,[21]LTM!$N$473:$N$475,[21]LTM!$N$480,[21]LTM!$N$484:$N$485,[21]LTM!$N$490:$N$509,[21]LTM!$N$512,[21]LTM!$N$514:$N$518,[21]LTM!$N$525:$N$526,[21]LTM!$N$532:$N$537,[21]LTM!$N$560,[21]LTM!$N$590:$N$591,[21]LTM!$N$614:$N$631,[21]LTM!$N$635:$N$636</definedName>
    <definedName name="hn.MultByFXRatesTop7" hidden="1">#REF!,#REF!,#REF!,#REF!,#REF!,#REF!,#REF!,#REF!,#REF!,#REF!,#REF!,#REF!,#REF!,#REF!,#REF!</definedName>
    <definedName name="hn.NoUpload" hidden="1">0</definedName>
    <definedName name="hn.YearLabel" localSheetId="3" hidden="1">#REF!</definedName>
    <definedName name="hn.YearLabel" localSheetId="2" hidden="1">#REF!</definedName>
    <definedName name="hn.YearLabel" localSheetId="1" hidden="1">#REF!</definedName>
    <definedName name="hn.YearLabel" hidden="1">#REF!</definedName>
    <definedName name="IANC">#REF!</definedName>
    <definedName name="impacto">'[11]Indicadores de Impacto'!$B$2:$B$1479</definedName>
    <definedName name="Incomepb" localSheetId="3" hidden="1">#REF!</definedName>
    <definedName name="Incomepb" localSheetId="2" hidden="1">#REF!</definedName>
    <definedName name="Incomepb" localSheetId="1" hidden="1">#REF!</definedName>
    <definedName name="Incomepb" hidden="1">#REF!</definedName>
    <definedName name="indicador">'[11]PR-04'!$T$1:$T$2</definedName>
    <definedName name="inf">#REF!</definedName>
    <definedName name="intensidad">[5]Listado!$AE$2:$AE$4</definedName>
    <definedName name="INTFIN">#REF!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38798.4609490741</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LOW" hidden="1">"c1338"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ColHidden" hidden="1">FALSE</definedName>
    <definedName name="IsLTMColHidden" hidden="1">FALSE</definedName>
    <definedName name="IsSecureRevolver" localSheetId="3" hidden="1">#REF!</definedName>
    <definedName name="IsSecureRevolver" localSheetId="2" hidden="1">#REF!</definedName>
    <definedName name="IsSecureRevolver" localSheetId="1" hidden="1">#REF!</definedName>
    <definedName name="IsSecureRevolver" hidden="1">#REF!</definedName>
    <definedName name="IsSecureSenior1" localSheetId="3" hidden="1">#REF!</definedName>
    <definedName name="IsSecureSenior1" localSheetId="2" hidden="1">#REF!</definedName>
    <definedName name="IsSecureSenior1" localSheetId="1" hidden="1">#REF!</definedName>
    <definedName name="IsSecureSenior1" hidden="1">#REF!</definedName>
    <definedName name="IsSecureSenior2" localSheetId="3" hidden="1">#REF!</definedName>
    <definedName name="IsSecureSenior2" localSheetId="2" hidden="1">#REF!</definedName>
    <definedName name="IsSecureSenior2" localSheetId="1" hidden="1">#REF!</definedName>
    <definedName name="IsSecureSenior2" hidden="1">#REF!</definedName>
    <definedName name="IsSecureSenior3" localSheetId="3" hidden="1">#REF!</definedName>
    <definedName name="IsSecureSenior3" localSheetId="2" hidden="1">#REF!</definedName>
    <definedName name="IsSecureSenior3" localSheetId="1" hidden="1">#REF!</definedName>
    <definedName name="IsSecureSenior3" hidden="1">#REF!</definedName>
    <definedName name="IsSecureSenior4" localSheetId="3" hidden="1">#REF!</definedName>
    <definedName name="IsSecureSenior4" localSheetId="2" hidden="1">#REF!</definedName>
    <definedName name="IsSecureSenior4" localSheetId="1" hidden="1">#REF!</definedName>
    <definedName name="IsSecureSenior4" hidden="1">#REF!</definedName>
    <definedName name="IsSecureSenior5" localSheetId="3" hidden="1">#REF!</definedName>
    <definedName name="IsSecureSenior5" localSheetId="2" hidden="1">#REF!</definedName>
    <definedName name="IsSecureSenior5" localSheetId="1" hidden="1">#REF!</definedName>
    <definedName name="IsSecureSenior5" hidden="1">#REF!</definedName>
    <definedName name="IsSecureSenior6" localSheetId="3" hidden="1">#REF!</definedName>
    <definedName name="IsSecureSenior6" localSheetId="2" hidden="1">#REF!</definedName>
    <definedName name="IsSecureSenior6" localSheetId="1" hidden="1">#REF!</definedName>
    <definedName name="IsSecureSenior6" hidden="1">#REF!</definedName>
    <definedName name="IsSecureSenior7" localSheetId="3" hidden="1">#REF!</definedName>
    <definedName name="IsSecureSenior7" localSheetId="2" hidden="1">#REF!</definedName>
    <definedName name="IsSecureSenior7" localSheetId="1" hidden="1">#REF!</definedName>
    <definedName name="IsSecureSenior7" hidden="1">#REF!</definedName>
    <definedName name="ITEM">[22]presupuesto!$B$15:$K$150</definedName>
    <definedName name="IvaSUtl">[23]PRESUPUESTO!#REF!</definedName>
    <definedName name="jklj" localSheetId="3" hidden="1">#REF!</definedName>
    <definedName name="jklj" localSheetId="2" hidden="1">#REF!</definedName>
    <definedName name="jklj" localSheetId="1" hidden="1">#REF!</definedName>
    <definedName name="jklj" hidden="1">#REF!</definedName>
    <definedName name="JU">[4]otros!$A$6:$A$1235</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O" localSheetId="3" hidden="1">#REF!</definedName>
    <definedName name="KO" localSheetId="2" hidden="1">#REF!</definedName>
    <definedName name="KO" localSheetId="1" hidden="1">#REF!</definedName>
    <definedName name="KO" hidden="1">#REF!</definedName>
    <definedName name="l">[24]otros!$A$6:$A$1235</definedName>
    <definedName name="Left_Header" localSheetId="3" hidden="1">#REF!</definedName>
    <definedName name="Left_Header" localSheetId="2" hidden="1">#REF!</definedName>
    <definedName name="Left_Header" localSheetId="1" hidden="1">#REF!</definedName>
    <definedName name="Left_Header" hidden="1">#REF!</definedName>
    <definedName name="limcount" hidden="1">1</definedName>
    <definedName name="listequi">[17]SUMINISTROS!$A$480:$A$647</definedName>
    <definedName name="listmat">[17]SUMINISTROS!$A$106:$A$466</definedName>
    <definedName name="luis">[24]materiales!$A$7:$A$1317</definedName>
    <definedName name="mac">#REF!</definedName>
    <definedName name="mama" localSheetId="3" hidden="1">#REF!</definedName>
    <definedName name="mama" localSheetId="2" hidden="1">'[25]Datos-Gráfica-Apartada'!#REF!</definedName>
    <definedName name="mama" localSheetId="1" hidden="1">'[25]Datos-Gráfica-Apartada'!#REF!</definedName>
    <definedName name="mama" hidden="1">#REF!</definedName>
    <definedName name="MAR">[4]otros!$A$6:$A$1235</definedName>
    <definedName name="marcolegal">[5]Listado!$T$2:$T$12</definedName>
    <definedName name="MART">[4]Equipo!$A$7:$A$65536</definedName>
    <definedName name="MATER">[16]MATERIAL!$B$3:$B$580</definedName>
    <definedName name="MATERIALES">[16]MATERIAL!$B$2:$D$580</definedName>
    <definedName name="met_dep">[5]Listado!$AA$2:$AA$4</definedName>
    <definedName name="ministerios">[6]Listado!$M$2:$M$15</definedName>
    <definedName name="MPsc">#REF!</definedName>
    <definedName name="MunicipioPrestacion">#REF!</definedName>
    <definedName name="NATURALEZA">[7]IMPACTOS!$D$3:$D$4</definedName>
    <definedName name="NombrePrestador">#REF!</definedName>
    <definedName name="NORTE_DE_SANTANDER">#REF!</definedName>
    <definedName name="NoSuscriptores">#REF!</definedName>
    <definedName name="objetivospolítica">'[6]Objetivos de Política'!$B$2:$B$214</definedName>
    <definedName name="OBS_Data_Col" localSheetId="3" hidden="1">#REF!</definedName>
    <definedName name="OBS_Data_Col" localSheetId="2" hidden="1">#REF!</definedName>
    <definedName name="OBS_Data_Col" localSheetId="1" hidden="1">#REF!</definedName>
    <definedName name="OBS_Data_Col" hidden="1">#REF!</definedName>
    <definedName name="Openingpb" localSheetId="3" hidden="1">#REF!</definedName>
    <definedName name="Openingpb" localSheetId="2" hidden="1">#REF!</definedName>
    <definedName name="Openingpb" localSheetId="1" hidden="1">#REF!</definedName>
    <definedName name="Openingpb" hidden="1">#REF!</definedName>
    <definedName name="OTROS">[17]SUMINISTROS!$A$12:$D$100</definedName>
    <definedName name="OWNER" localSheetId="3" hidden="1">#REF!</definedName>
    <definedName name="OWNER" localSheetId="2" hidden="1">#REF!</definedName>
    <definedName name="OWNER" localSheetId="1" hidden="1">#REF!</definedName>
    <definedName name="OWNER" hidden="1">#REF!</definedName>
    <definedName name="p">#REF!</definedName>
    <definedName name="p.BS" localSheetId="3" hidden="1">#REF!</definedName>
    <definedName name="p.BS" localSheetId="2" hidden="1">#REF!</definedName>
    <definedName name="p.BS" localSheetId="1" hidden="1">#REF!</definedName>
    <definedName name="p.BS" hidden="1">#REF!</definedName>
    <definedName name="p.BSAssumptions" localSheetId="3" hidden="1">#REF!</definedName>
    <definedName name="p.BSAssumptions" localSheetId="2" hidden="1">#REF!</definedName>
    <definedName name="p.BSAssumptions" localSheetId="1" hidden="1">#REF!</definedName>
    <definedName name="p.BSAssumptions" hidden="1">#REF!</definedName>
    <definedName name="p.CapStructure" localSheetId="3" hidden="1">#REF!</definedName>
    <definedName name="p.CapStructure" localSheetId="2" hidden="1">#REF!</definedName>
    <definedName name="p.CapStructure" localSheetId="1" hidden="1">#REF!</definedName>
    <definedName name="p.CapStructure" hidden="1">#REF!</definedName>
    <definedName name="p.CashFlow" localSheetId="3" hidden="1">#REF!</definedName>
    <definedName name="p.CashFlow" localSheetId="2" hidden="1">#REF!</definedName>
    <definedName name="p.CashFlow" localSheetId="1" hidden="1">#REF!</definedName>
    <definedName name="p.CashFlow" hidden="1">#REF!</definedName>
    <definedName name="p.Cover" localSheetId="3" hidden="1">#REF!</definedName>
    <definedName name="p.Cover" localSheetId="2" hidden="1">#REF!</definedName>
    <definedName name="p.Cover" localSheetId="1" hidden="1">#REF!</definedName>
    <definedName name="p.Cover" hidden="1">#REF!</definedName>
    <definedName name="p.Depreciation" localSheetId="3" hidden="1">#REF!</definedName>
    <definedName name="p.Depreciation" localSheetId="2" hidden="1">#REF!</definedName>
    <definedName name="p.Depreciation" localSheetId="1" hidden="1">#REF!</definedName>
    <definedName name="p.Depreciation" hidden="1">#REF!</definedName>
    <definedName name="p.Executive" localSheetId="3" hidden="1">#REF!</definedName>
    <definedName name="p.Executive" localSheetId="2" hidden="1">#REF!</definedName>
    <definedName name="p.Executive" localSheetId="1" hidden="1">#REF!</definedName>
    <definedName name="p.Executive" hidden="1">#REF!</definedName>
    <definedName name="p.FactSheet" localSheetId="3" hidden="1">#REF!</definedName>
    <definedName name="p.FactSheet" localSheetId="2" hidden="1">#REF!</definedName>
    <definedName name="p.FactSheet" localSheetId="1" hidden="1">#REF!</definedName>
    <definedName name="p.FactSheet" hidden="1">#REF!</definedName>
    <definedName name="p.IS" localSheetId="3" hidden="1">#REF!</definedName>
    <definedName name="p.IS" localSheetId="2" hidden="1">#REF!</definedName>
    <definedName name="p.IS" localSheetId="1" hidden="1">#REF!</definedName>
    <definedName name="p.IS" hidden="1">#REF!</definedName>
    <definedName name="p.ISAssumptions" localSheetId="3" hidden="1">#REF!</definedName>
    <definedName name="p.ISAssumptions" localSheetId="2" hidden="1">#REF!</definedName>
    <definedName name="p.ISAssumptions" localSheetId="1" hidden="1">#REF!</definedName>
    <definedName name="p.ISAssumptions" hidden="1">#REF!</definedName>
    <definedName name="p.OpeningBS" localSheetId="3" hidden="1">#REF!</definedName>
    <definedName name="p.OpeningBS" localSheetId="2" hidden="1">#REF!</definedName>
    <definedName name="p.OpeningBS" localSheetId="1" hidden="1">#REF!</definedName>
    <definedName name="p.OpeningBS" hidden="1">#REF!</definedName>
    <definedName name="p.TaxCalculation" localSheetId="3" hidden="1">#REF!</definedName>
    <definedName name="p.TaxCalculation" localSheetId="2" hidden="1">#REF!</definedName>
    <definedName name="p.TaxCalculation" localSheetId="1" hidden="1">#REF!</definedName>
    <definedName name="p.TaxCalculation" hidden="1">#REF!</definedName>
    <definedName name="Pal_Workbook_GUID" hidden="1">"MZ13F7WREF2M259BRMK8ILZK"</definedName>
    <definedName name="PASO" localSheetId="3" hidden="1">{#N/A,#N/A,TRUE,"INGENIERIA";#N/A,#N/A,TRUE,"COMPRAS";#N/A,#N/A,TRUE,"DIRECCION";#N/A,#N/A,TRUE,"RESUMEN"}</definedName>
    <definedName name="PASO" localSheetId="2" hidden="1">{#N/A,#N/A,TRUE,"INGENIERIA";#N/A,#N/A,TRUE,"COMPRAS";#N/A,#N/A,TRUE,"DIRECCION";#N/A,#N/A,TRUE,"RESUMEN"}</definedName>
    <definedName name="PASO" localSheetId="1" hidden="1">{#N/A,#N/A,TRUE,"INGENIERIA";#N/A,#N/A,TRUE,"COMPRAS";#N/A,#N/A,TRUE,"DIRECCION";#N/A,#N/A,TRUE,"RESUMEN"}</definedName>
    <definedName name="PASO" hidden="1">{#N/A,#N/A,TRUE,"INGENIERIA";#N/A,#N/A,TRUE,"COMPRAS";#N/A,#N/A,TRUE,"DIRECCION";#N/A,#N/A,TRUE,"RESUMEN"}</definedName>
    <definedName name="PASS" localSheetId="3" hidden="1">{#N/A,#N/A,TRUE,"INGENIERIA";#N/A,#N/A,TRUE,"COMPRAS";#N/A,#N/A,TRUE,"DIRECCION";#N/A,#N/A,TRUE,"RESUMEN"}</definedName>
    <definedName name="PASS" localSheetId="2" hidden="1">{#N/A,#N/A,TRUE,"INGENIERIA";#N/A,#N/A,TRUE,"COMPRAS";#N/A,#N/A,TRUE,"DIRECCION";#N/A,#N/A,TRUE,"RESUMEN"}</definedName>
    <definedName name="PASS" localSheetId="1" hidden="1">{#N/A,#N/A,TRUE,"INGENIERIA";#N/A,#N/A,TRUE,"COMPRAS";#N/A,#N/A,TRUE,"DIRECCION";#N/A,#N/A,TRUE,"RESUMEN"}</definedName>
    <definedName name="PASS" hidden="1">{#N/A,#N/A,TRUE,"INGENIERIA";#N/A,#N/A,TRUE,"COMPRAS";#N/A,#N/A,TRUE,"DIRECCION";#N/A,#N/A,TRUE,"RESUMEN"}</definedName>
    <definedName name="PEDR">[4]materiales!$A$7:$A$1317</definedName>
    <definedName name="PEDRO">[4]otros!$A$6:$A$1235</definedName>
    <definedName name="PERIODICIDAD">[7]IMPACTOS!$K$3:$K$5</definedName>
    <definedName name="PERSISTENCIA">[7]IMPACTOS!$F$3:$F$6</definedName>
    <definedName name="PIA" localSheetId="3" hidden="1">#REF!</definedName>
    <definedName name="PIA" localSheetId="2" hidden="1">#REF!</definedName>
    <definedName name="PIA" localSheetId="1" hidden="1">#REF!</definedName>
    <definedName name="PIA" hidden="1">#REF!</definedName>
    <definedName name="PLUG" localSheetId="3" hidden="1">#REF!</definedName>
    <definedName name="PLUG" localSheetId="2" hidden="1">#REF!</definedName>
    <definedName name="PLUG" localSheetId="1" hidden="1">#REF!</definedName>
    <definedName name="PLUG" hidden="1">#REF!</definedName>
    <definedName name="poblado">[5]Listado!$G$2:$G$8</definedName>
    <definedName name="porcentaje">#REF!</definedName>
    <definedName name="PrintEnd" localSheetId="3" hidden="1">#REF!</definedName>
    <definedName name="PrintEnd" localSheetId="2" hidden="1">#REF!</definedName>
    <definedName name="PrintEnd" localSheetId="1" hidden="1">#REF!</definedName>
    <definedName name="PrintEnd" hidden="1">#REF!</definedName>
    <definedName name="PrintStart" localSheetId="3" hidden="1">#REF!</definedName>
    <definedName name="PrintStart" localSheetId="2" hidden="1">#REF!</definedName>
    <definedName name="PrintStart" localSheetId="1" hidden="1">#REF!</definedName>
    <definedName name="PrintStart" hidden="1">#REF!</definedName>
    <definedName name="proceso">[18]procesos!$A$2:$A$73</definedName>
    <definedName name="producto">'[11]Indicadores de Producto'!$B$2:$B$745</definedName>
    <definedName name="programa">'[6]Programa Presupuestal'!$B$2:$B$26</definedName>
    <definedName name="proyecto">[5]Listado!$B$11:$B$17</definedName>
    <definedName name="prueba">#REF!</definedName>
    <definedName name="PTA">#REF!</definedName>
    <definedName name="PTTTT" localSheetId="3" hidden="1">{#N/A,#N/A,TRUE,"INGENIERIA";#N/A,#N/A,TRUE,"COMPRAS";#N/A,#N/A,TRUE,"DIRECCION";#N/A,#N/A,TRUE,"RESUMEN"}</definedName>
    <definedName name="PTTTT" localSheetId="2" hidden="1">{#N/A,#N/A,TRUE,"INGENIERIA";#N/A,#N/A,TRUE,"COMPRAS";#N/A,#N/A,TRUE,"DIRECCION";#N/A,#N/A,TRUE,"RESUMEN"}</definedName>
    <definedName name="PTTTT" localSheetId="1" hidden="1">{#N/A,#N/A,TRUE,"INGENIERIA";#N/A,#N/A,TRUE,"COMPRAS";#N/A,#N/A,TRUE,"DIRECCION";#N/A,#N/A,TRUE,"RESUMEN"}</definedName>
    <definedName name="PTTTT" hidden="1">{#N/A,#N/A,TRUE,"INGENIERIA";#N/A,#N/A,TRUE,"COMPRAS";#N/A,#N/A,TRUE,"DIRECCION";#N/A,#N/A,TRUE,"RESUMEN"}</definedName>
    <definedName name="Q">#REF!</definedName>
    <definedName name="QUINDIO">#REF!</definedName>
    <definedName name="QWE" localSheetId="3" hidden="1">#REF!</definedName>
    <definedName name="QWE" localSheetId="2" hidden="1">'[2]ETAPA 50 SMMLV'!#REF!</definedName>
    <definedName name="QWE" localSheetId="1" hidden="1">'[2]ETAPA 50 SMMLV'!#REF!</definedName>
    <definedName name="QWE" hidden="1">#REF!</definedName>
    <definedName name="r.CashFlow" localSheetId="3" hidden="1">#REF!</definedName>
    <definedName name="r.CashFlow" localSheetId="2" hidden="1">#REF!</definedName>
    <definedName name="r.CashFlow" localSheetId="1" hidden="1">#REF!</definedName>
    <definedName name="r.CashFlow" hidden="1">#REF!</definedName>
    <definedName name="r.Leverage" localSheetId="3" hidden="1">#REF!</definedName>
    <definedName name="r.Leverage" localSheetId="2" hidden="1">#REF!</definedName>
    <definedName name="r.Leverage" localSheetId="1" hidden="1">#REF!</definedName>
    <definedName name="r.Leverage" hidden="1">#REF!</definedName>
    <definedName name="r.Liquidity" localSheetId="3" hidden="1">#REF!</definedName>
    <definedName name="r.Liquidity" localSheetId="2" hidden="1">#REF!</definedName>
    <definedName name="r.Liquidity" localSheetId="1" hidden="1">#REF!</definedName>
    <definedName name="r.Liquidity" hidden="1">#REF!</definedName>
    <definedName name="r.Market" localSheetId="3" hidden="1">#REF!</definedName>
    <definedName name="r.Market" localSheetId="2" hidden="1">#REF!</definedName>
    <definedName name="r.Market" localSheetId="1" hidden="1">#REF!</definedName>
    <definedName name="r.Market" hidden="1">#REF!</definedName>
    <definedName name="r.Profitability" localSheetId="3" hidden="1">#REF!</definedName>
    <definedName name="r.Profitability" localSheetId="2" hidden="1">#REF!</definedName>
    <definedName name="r.Profitability" localSheetId="1" hidden="1">#REF!</definedName>
    <definedName name="r.Profitability" hidden="1">#REF!</definedName>
    <definedName name="r.Summary" localSheetId="3" hidden="1">#REF!</definedName>
    <definedName name="r.Summary" localSheetId="2" hidden="1">#REF!</definedName>
    <definedName name="r.Summary" localSheetId="1" hidden="1">#REF!</definedName>
    <definedName name="r.Summary" hidden="1">#REF!</definedName>
    <definedName name="RECUPERABILIDAD">[7]IMPACTOS!$G$3:$G$7</definedName>
    <definedName name="regiones">[6]Listado!$B$2:$B$9</definedName>
    <definedName name="RELLENO">[4]Equipo!$A$7:$A$65536</definedName>
    <definedName name="REVERSIBILIDAD">[7]IMPACTOS!$C$3:$C$6</definedName>
    <definedName name="rfref">#REF!</definedName>
    <definedName name="RISARALD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ws2Unhide" localSheetId="3" hidden="1">#REF!</definedName>
    <definedName name="Rows2Unhide" localSheetId="2" hidden="1">#REF!</definedName>
    <definedName name="Rows2Unhide" localSheetId="1" hidden="1">#REF!</definedName>
    <definedName name="Rows2Unhide" hidden="1">#REF!</definedName>
    <definedName name="S">#REF!</definedName>
    <definedName name="sdf">#REF!</definedName>
    <definedName name="SE">#REF!</definedName>
    <definedName name="selalternativas">[5]Listado!$S$2:$S$3</definedName>
    <definedName name="SEN">#REF!</definedName>
    <definedName name="sencount" hidden="1">1</definedName>
    <definedName name="SiglaPrestador">#REF!</definedName>
    <definedName name="SOSO" localSheetId="3" hidden="1">#REF!</definedName>
    <definedName name="SOSO" localSheetId="2" hidden="1">'[2]ETAPA 50 SMMLV'!#REF!</definedName>
    <definedName name="SOSO" localSheetId="1" hidden="1">'[2]ETAPA 50 SMMLV'!#REF!</definedName>
    <definedName name="SOSO" hidden="1">#REF!</definedName>
    <definedName name="Stub" localSheetId="3" hidden="1">#REF!</definedName>
    <definedName name="Stub" localSheetId="2" hidden="1">#REF!</definedName>
    <definedName name="Stub" localSheetId="1" hidden="1">#REF!</definedName>
    <definedName name="Stub" hidden="1">#REF!</definedName>
    <definedName name="Stub_Header1" localSheetId="3" hidden="1">#REF!</definedName>
    <definedName name="Stub_Header1" localSheetId="2" hidden="1">#REF!</definedName>
    <definedName name="Stub_Header1" localSheetId="1" hidden="1">#REF!</definedName>
    <definedName name="Stub_Header1" hidden="1">#REF!</definedName>
    <definedName name="Stub_Header2" localSheetId="3" hidden="1">#REF!</definedName>
    <definedName name="Stub_Header2" localSheetId="2" hidden="1">#REF!</definedName>
    <definedName name="Stub_Header2" localSheetId="1" hidden="1">#REF!</definedName>
    <definedName name="Stub_Header2" hidden="1">#REF!</definedName>
    <definedName name="Stub_Header3" localSheetId="3" hidden="1">#REF!</definedName>
    <definedName name="Stub_Header3" localSheetId="2" hidden="1">#REF!</definedName>
    <definedName name="Stub_Header3" localSheetId="1" hidden="1">#REF!</definedName>
    <definedName name="Stub_Header3" hidden="1">#REF!</definedName>
    <definedName name="subprograma">[6]Subprograma!$B$2:$B$87</definedName>
    <definedName name="Supervía" localSheetId="3" hidden="1">{#N/A,#N/A,TRUE,"0001";#N/A,#N/A,TRUE,"0002";#N/A,#N/A,TRUE,"0003";#N/A,#N/A,TRUE,"0004";#N/A,#N/A,TRUE,"0005";#N/A,#N/A,TRUE,"0006";#N/A,#N/A,TRUE,"0007";#N/A,#N/A,TRUE,"0008";#N/A,#N/A,TRUE,"0009";#N/A,#N/A,TRUE,"0010"}</definedName>
    <definedName name="Supervía" localSheetId="2" hidden="1">{#N/A,#N/A,TRUE,"0001";#N/A,#N/A,TRUE,"0002";#N/A,#N/A,TRUE,"0003";#N/A,#N/A,TRUE,"0004";#N/A,#N/A,TRUE,"0005";#N/A,#N/A,TRUE,"0006";#N/A,#N/A,TRUE,"0007";#N/A,#N/A,TRUE,"0008";#N/A,#N/A,TRUE,"0009";#N/A,#N/A,TRUE,"0010"}</definedName>
    <definedName name="Supervía" localSheetId="1" hidden="1">{#N/A,#N/A,TRUE,"0001";#N/A,#N/A,TRUE,"0002";#N/A,#N/A,TRUE,"0003";#N/A,#N/A,TRUE,"0004";#N/A,#N/A,TRUE,"0005";#N/A,#N/A,TRUE,"0006";#N/A,#N/A,TRUE,"0007";#N/A,#N/A,TRUE,"0008";#N/A,#N/A,TRUE,"0009";#N/A,#N/A,TRUE,"0010"}</definedName>
    <definedName name="Supervía" hidden="1">{#N/A,#N/A,TRUE,"0001";#N/A,#N/A,TRUE,"0002";#N/A,#N/A,TRUE,"0003";#N/A,#N/A,TRUE,"0004";#N/A,#N/A,TRUE,"0005";#N/A,#N/A,TRUE,"0006";#N/A,#N/A,TRUE,"0007";#N/A,#N/A,TRUE,"0008";#N/A,#N/A,TRUE,"0009";#N/A,#N/A,TRUE,"0010"}</definedName>
    <definedName name="Supervía_1" localSheetId="3" hidden="1">{#N/A,#N/A,TRUE,"0001";#N/A,#N/A,TRUE,"0002";#N/A,#N/A,TRUE,"0003";#N/A,#N/A,TRUE,"0004";#N/A,#N/A,TRUE,"0005";#N/A,#N/A,TRUE,"0006";#N/A,#N/A,TRUE,"0007";#N/A,#N/A,TRUE,"0008";#N/A,#N/A,TRUE,"0009";#N/A,#N/A,TRUE,"0010"}</definedName>
    <definedName name="Supervía_1" localSheetId="2" hidden="1">{#N/A,#N/A,TRUE,"0001";#N/A,#N/A,TRUE,"0002";#N/A,#N/A,TRUE,"0003";#N/A,#N/A,TRUE,"0004";#N/A,#N/A,TRUE,"0005";#N/A,#N/A,TRUE,"0006";#N/A,#N/A,TRUE,"0007";#N/A,#N/A,TRUE,"0008";#N/A,#N/A,TRUE,"0009";#N/A,#N/A,TRUE,"0010"}</definedName>
    <definedName name="Supervía_1" localSheetId="1" hidden="1">{#N/A,#N/A,TRUE,"0001";#N/A,#N/A,TRUE,"0002";#N/A,#N/A,TRUE,"0003";#N/A,#N/A,TRUE,"0004";#N/A,#N/A,TRUE,"0005";#N/A,#N/A,TRUE,"0006";#N/A,#N/A,TRUE,"0007";#N/A,#N/A,TRUE,"0008";#N/A,#N/A,TRUE,"0009";#N/A,#N/A,TRUE,"0010"}</definedName>
    <definedName name="Supervía_1" hidden="1">{#N/A,#N/A,TRUE,"0001";#N/A,#N/A,TRUE,"0002";#N/A,#N/A,TRUE,"0003";#N/A,#N/A,TRUE,"0004";#N/A,#N/A,TRUE,"0005";#N/A,#N/A,TRUE,"0006";#N/A,#N/A,TRUE,"0007";#N/A,#N/A,TRUE,"0008";#N/A,#N/A,TRUE,"0009";#N/A,#N/A,TRUE,"0010"}</definedName>
    <definedName name="Taxpb" localSheetId="3" hidden="1">#REF!</definedName>
    <definedName name="Taxpb" localSheetId="2" hidden="1">#REF!</definedName>
    <definedName name="Taxpb" localSheetId="1" hidden="1">#REF!</definedName>
    <definedName name="Taxpb" hidden="1">#REF!</definedName>
    <definedName name="Titlepb" localSheetId="3" hidden="1">#REF!</definedName>
    <definedName name="Titlepb" localSheetId="2" hidden="1">#REF!</definedName>
    <definedName name="Titlepb" localSheetId="1" hidden="1">#REF!</definedName>
    <definedName name="Titlepb" hidden="1">#REF!</definedName>
    <definedName name="titulo">#REF!</definedName>
    <definedName name="titulo1">#REF!</definedName>
    <definedName name="TOLIMA">#REF!</definedName>
    <definedName name="TRANSPORI" localSheetId="3" hidden="1">{#N/A,#N/A,TRUE,"INGENIERIA";#N/A,#N/A,TRUE,"COMPRAS";#N/A,#N/A,TRUE,"DIRECCION";#N/A,#N/A,TRUE,"RESUMEN"}</definedName>
    <definedName name="TRANSPORI" localSheetId="2" hidden="1">{#N/A,#N/A,TRUE,"INGENIERIA";#N/A,#N/A,TRUE,"COMPRAS";#N/A,#N/A,TRUE,"DIRECCION";#N/A,#N/A,TRUE,"RESUMEN"}</definedName>
    <definedName name="TRANSPORI" localSheetId="1" hidden="1">{#N/A,#N/A,TRUE,"INGENIERIA";#N/A,#N/A,TRUE,"COMPRAS";#N/A,#N/A,TRUE,"DIRECCION";#N/A,#N/A,TRUE,"RESUMEN"}</definedName>
    <definedName name="TRANSPORI" hidden="1">{#N/A,#N/A,TRUE,"INGENIERIA";#N/A,#N/A,TRUE,"COMPRAS";#N/A,#N/A,TRUE,"DIRECCION";#N/A,#N/A,TRUE,"RESUMEN"}</definedName>
    <definedName name="TRANSPORTE" localSheetId="3" hidden="1">{#N/A,#N/A,TRUE,"INGENIERIA";#N/A,#N/A,TRUE,"COMPRAS";#N/A,#N/A,TRUE,"DIRECCION";#N/A,#N/A,TRUE,"RESUMEN"}</definedName>
    <definedName name="TRANSPORTE" localSheetId="2" hidden="1">{#N/A,#N/A,TRUE,"INGENIERIA";#N/A,#N/A,TRUE,"COMPRAS";#N/A,#N/A,TRUE,"DIRECCION";#N/A,#N/A,TRUE,"RESUMEN"}</definedName>
    <definedName name="TRANSPORTE" localSheetId="1" hidden="1">{#N/A,#N/A,TRUE,"INGENIERIA";#N/A,#N/A,TRUE,"COMPRAS";#N/A,#N/A,TRUE,"DIRECCION";#N/A,#N/A,TRUE,"RESUMEN"}</definedName>
    <definedName name="TRANSPORTE" hidden="1">{#N/A,#N/A,TRUE,"INGENIERIA";#N/A,#N/A,TRUE,"COMPRAS";#N/A,#N/A,TRUE,"DIRECCION";#N/A,#N/A,TRUE,"RESUMEN"}</definedName>
    <definedName name="TtlCD">[23]PRESUPUESTO!$G$541</definedName>
    <definedName name="tuberia">[24]otros!$A$6:$A$1235</definedName>
    <definedName name="tuberia36">[24]otros!$A$6:$A$1235</definedName>
    <definedName name="Unidad">[11]Unidades!$A$1:$A$58</definedName>
    <definedName name="Unidades">[26]Presup_Cancha!$J$13:$J$17</definedName>
    <definedName name="Unit" localSheetId="3" hidden="1">#REF!</definedName>
    <definedName name="Unit" localSheetId="2" hidden="1">#REF!</definedName>
    <definedName name="Unit" localSheetId="1" hidden="1">#REF!</definedName>
    <definedName name="Unit" hidden="1">#REF!</definedName>
    <definedName name="uuuu" localSheetId="3" hidden="1">#REF!</definedName>
    <definedName name="uuuu" localSheetId="2" hidden="1">#REF!</definedName>
    <definedName name="uuuu" localSheetId="1" hidden="1">#REF!</definedName>
    <definedName name="uuuu" hidden="1">#REF!</definedName>
    <definedName name="v">#REF!</definedName>
    <definedName name="via" localSheetId="3" hidden="1">{"via1",#N/A,TRUE,"general";"via2",#N/A,TRUE,"general";"via3",#N/A,TRUE,"general"}</definedName>
    <definedName name="via" localSheetId="2" hidden="1">{"via1",#N/A,TRUE,"general";"via2",#N/A,TRUE,"general";"via3",#N/A,TRUE,"general"}</definedName>
    <definedName name="via" localSheetId="1" hidden="1">{"via1",#N/A,TRUE,"general";"via2",#N/A,TRUE,"general";"via3",#N/A,TRUE,"general"}</definedName>
    <definedName name="via" hidden="1">{"via1",#N/A,TRUE,"general";"via2",#N/A,TRUE,"general";"via3",#N/A,TRUE,"general"}</definedName>
    <definedName name="via_1" localSheetId="3" hidden="1">{"via1",#N/A,TRUE,"general";"via2",#N/A,TRUE,"general";"via3",#N/A,TRUE,"general"}</definedName>
    <definedName name="via_1" localSheetId="2" hidden="1">{"via1",#N/A,TRUE,"general";"via2",#N/A,TRUE,"general";"via3",#N/A,TRUE,"general"}</definedName>
    <definedName name="via_1" localSheetId="1" hidden="1">{"via1",#N/A,TRUE,"general";"via2",#N/A,TRUE,"general";"via3",#N/A,TRUE,"general"}</definedName>
    <definedName name="via_1" hidden="1">{"via1",#N/A,TRUE,"general";"via2",#N/A,TRUE,"general";"via3",#N/A,TRUE,"general"}</definedName>
    <definedName name="w" localSheetId="3" hidden="1">#REF!</definedName>
    <definedName name="w" localSheetId="2" hidden="1">#REF!</definedName>
    <definedName name="w" localSheetId="1" hidden="1">#REF!</definedName>
    <definedName name="w" hidden="1">#REF!</definedName>
    <definedName name="wqw" localSheetId="3" hidden="1">#REF!</definedName>
    <definedName name="wqw" localSheetId="2" hidden="1">#REF!</definedName>
    <definedName name="wqw" localSheetId="1" hidden="1">#REF!</definedName>
    <definedName name="wqw" hidden="1">#REF!</definedName>
    <definedName name="wrn.ar." localSheetId="3" hidden="1">{#N/A,#N/A,TRUE,"CODIGO DEPENDENCIA"}</definedName>
    <definedName name="wrn.ar." localSheetId="2" hidden="1">{#N/A,#N/A,TRUE,"CODIGO DEPENDENCIA"}</definedName>
    <definedName name="wrn.ar." localSheetId="1" hidden="1">{#N/A,#N/A,TRUE,"CODIGO DEPENDENCIA"}</definedName>
    <definedName name="wrn.ar." hidden="1">{#N/A,#N/A,TRUE,"CODIGO DEPENDENCIA"}</definedName>
    <definedName name="wrn.Financial._.Statements." localSheetId="3"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2"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3"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2"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ORMATOS."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Ull._.Model." localSheetId="3"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2"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3"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2"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GENERAL." localSheetId="3" hidden="1">{"TAB1",#N/A,TRUE,"GENERAL";"TAB2",#N/A,TRUE,"GENERAL";"TAB3",#N/A,TRUE,"GENERAL";"TAB4",#N/A,TRUE,"GENERAL";"TAB5",#N/A,TRUE,"GENERAL"}</definedName>
    <definedName name="wrn.GENERAL." localSheetId="2" hidden="1">{"TAB1",#N/A,TRUE,"GENERAL";"TAB2",#N/A,TRUE,"GENERAL";"TAB3",#N/A,TRUE,"GENERAL";"TAB4",#N/A,TRUE,"GENERAL";"TAB5",#N/A,TRUE,"GENERAL"}</definedName>
    <definedName name="wrn.GENERAL." localSheetId="1" hidden="1">{"TAB1",#N/A,TRUE,"GENERAL";"TAB2",#N/A,TRUE,"GENERAL";"TAB3",#N/A,TRUE,"GENERAL";"TAB4",#N/A,TRUE,"GENERAL";"TAB5",#N/A,TRUE,"GENERAL"}</definedName>
    <definedName name="wrn.GENERAL." hidden="1">{"TAB1",#N/A,TRUE,"GENERAL";"TAB2",#N/A,TRUE,"GENERAL";"TAB3",#N/A,TRUE,"GENERAL";"TAB4",#N/A,TRUE,"GENERAL";"TAB5",#N/A,TRUE,"GENERAL"}</definedName>
    <definedName name="wrn.GENERAL._1" localSheetId="3" hidden="1">{"TAB1",#N/A,TRUE,"GENERAL";"TAB2",#N/A,TRUE,"GENERAL";"TAB3",#N/A,TRUE,"GENERAL";"TAB4",#N/A,TRUE,"GENERAL";"TAB5",#N/A,TRUE,"GENERAL"}</definedName>
    <definedName name="wrn.GENERAL._1" localSheetId="2" hidden="1">{"TAB1",#N/A,TRUE,"GENERAL";"TAB2",#N/A,TRUE,"GENERAL";"TAB3",#N/A,TRUE,"GENERAL";"TAB4",#N/A,TRUE,"GENERAL";"TAB5",#N/A,TRUE,"GENERAL"}</definedName>
    <definedName name="wrn.GENERAL._1" localSheetId="1" hidden="1">{"TAB1",#N/A,TRUE,"GENERAL";"TAB2",#N/A,TRUE,"GENERAL";"TAB3",#N/A,TRUE,"GENERAL";"TAB4",#N/A,TRUE,"GENERAL";"TAB5",#N/A,TRUE,"GENERAL"}</definedName>
    <definedName name="wrn.GENERAL._1" hidden="1">{"TAB1",#N/A,TRUE,"GENERAL";"TAB2",#N/A,TRUE,"GENERAL";"TAB3",#N/A,TRUE,"GENERAL";"TAB4",#N/A,TRUE,"GENERAL";"TAB5",#N/A,TRUE,"GENERAL"}</definedName>
    <definedName name="wrn.GERENCIA." localSheetId="3" hidden="1">{#N/A,#N/A,TRUE,"INGENIERIA";#N/A,#N/A,TRUE,"COMPRAS";#N/A,#N/A,TRUE,"DIRECCION";#N/A,#N/A,TRUE,"RESUMEN"}</definedName>
    <definedName name="wrn.GERENCIA." localSheetId="2" hidden="1">{#N/A,#N/A,TRUE,"INGENIERIA";#N/A,#N/A,TRUE,"COMPRAS";#N/A,#N/A,TRUE,"DIRECCION";#N/A,#N/A,TRUE,"RESUMEN"}</definedName>
    <definedName name="wrn.GERENCIA." localSheetId="1" hidden="1">{#N/A,#N/A,TRUE,"INGENIERIA";#N/A,#N/A,TRUE,"COMPRAS";#N/A,#N/A,TRUE,"DIRECCION";#N/A,#N/A,TRUE,"RESUMEN"}</definedName>
    <definedName name="wrn.GERENCIA." hidden="1">{#N/A,#N/A,TRUE,"INGENIERIA";#N/A,#N/A,TRUE,"COMPRAS";#N/A,#N/A,TRUE,"DIRECCION";#N/A,#N/A,TRUE,"RESUMEN"}</definedName>
    <definedName name="wrn.Restructuring._.Summaries." localSheetId="3" hidden="1">{#N/A,#N/A,TRUE,"Transaction Summary";#N/A,#N/A,TRUE,"Restructuring Sensitivities";#N/A,#N/A,TRUE,"DCF";#N/A,#N/A,TRUE,"IRR";#N/A,#N/A,TRUE,"Debt Capacity"}</definedName>
    <definedName name="wrn.Restructuring._.Summaries." localSheetId="2" hidden="1">{#N/A,#N/A,TRUE,"Transaction Summary";#N/A,#N/A,TRUE,"Restructuring Sensitivities";#N/A,#N/A,TRUE,"DCF";#N/A,#N/A,TRUE,"IRR";#N/A,#N/A,TRUE,"Debt Capacity"}</definedName>
    <definedName name="wrn.Restructuring._.Summaries." localSheetId="1" hidden="1">{#N/A,#N/A,TRUE,"Transaction Summary";#N/A,#N/A,TRUE,"Restructuring Sensitivities";#N/A,#N/A,TRUE,"DCF";#N/A,#N/A,TRUE,"IRR";#N/A,#N/A,TRUE,"Debt Capacity"}</definedName>
    <definedName name="wrn.Restructuring._.Summaries." hidden="1">{#N/A,#N/A,TRUE,"Transaction Summary";#N/A,#N/A,TRUE,"Restructuring Sensitivities";#N/A,#N/A,TRUE,"DCF";#N/A,#N/A,TRUE,"IRR";#N/A,#N/A,TRUE,"Debt Capacity"}</definedName>
    <definedName name="wrn.Restructuring._.Summaries._1" localSheetId="3" hidden="1">{#N/A,#N/A,TRUE,"Transaction Summary";#N/A,#N/A,TRUE,"Restructuring Sensitivities";#N/A,#N/A,TRUE,"DCF";#N/A,#N/A,TRUE,"IRR";#N/A,#N/A,TRUE,"Debt Capacity"}</definedName>
    <definedName name="wrn.Restructuring._.Summaries._1" localSheetId="2" hidden="1">{#N/A,#N/A,TRUE,"Transaction Summary";#N/A,#N/A,TRUE,"Restructuring Sensitivities";#N/A,#N/A,TRUE,"DCF";#N/A,#N/A,TRUE,"IRR";#N/A,#N/A,TRUE,"Debt Capacity"}</definedName>
    <definedName name="wrn.Restructuring._.Summaries._1" localSheetId="1" hidden="1">{#N/A,#N/A,TRUE,"Transaction Summary";#N/A,#N/A,TRUE,"Restructuring Sensitivities";#N/A,#N/A,TRUE,"DCF";#N/A,#N/A,TRUE,"IRR";#N/A,#N/A,TRUE,"Debt Capacity"}</definedName>
    <definedName name="wrn.Restructuring._.Summaries._1" hidden="1">{#N/A,#N/A,TRUE,"Transaction Summary";#N/A,#N/A,TRUE,"Restructuring Sensitivities";#N/A,#N/A,TRUE,"DCF";#N/A,#N/A,TRUE,"IRR";#N/A,#N/A,TRUE,"Debt Capacity"}</definedName>
    <definedName name="wrn.resumen." localSheetId="3" hidden="1">{"total",#N/A,FALSE,"TD 0% ";"total",#N/A,FALSE,"TD 12%";"total",#N/A,FALSE,"TD 10%"}</definedName>
    <definedName name="wrn.resumen." localSheetId="2" hidden="1">{"total",#N/A,FALSE,"TD 0% ";"total",#N/A,FALSE,"TD 12%";"total",#N/A,FALSE,"TD 10%"}</definedName>
    <definedName name="wrn.resumen." localSheetId="1" hidden="1">{"total",#N/A,FALSE,"TD 0% ";"total",#N/A,FALSE,"TD 12%";"total",#N/A,FALSE,"TD 10%"}</definedName>
    <definedName name="wrn.resumen." hidden="1">{"total",#N/A,FALSE,"TD 0% ";"total",#N/A,FALSE,"TD 12%";"total",#N/A,FALSE,"TD 10%"}</definedName>
    <definedName name="wrn.via." localSheetId="3" hidden="1">{"via1",#N/A,TRUE,"general";"via2",#N/A,TRUE,"general";"via3",#N/A,TRUE,"general"}</definedName>
    <definedName name="wrn.via." localSheetId="2" hidden="1">{"via1",#N/A,TRUE,"general";"via2",#N/A,TRUE,"general";"via3",#N/A,TRUE,"general"}</definedName>
    <definedName name="wrn.via." localSheetId="1" hidden="1">{"via1",#N/A,TRUE,"general";"via2",#N/A,TRUE,"general";"via3",#N/A,TRUE,"general"}</definedName>
    <definedName name="wrn.via." hidden="1">{"via1",#N/A,TRUE,"general";"via2",#N/A,TRUE,"general";"via3",#N/A,TRUE,"general"}</definedName>
    <definedName name="wrn.via._1" localSheetId="3" hidden="1">{"via1",#N/A,TRUE,"general";"via2",#N/A,TRUE,"general";"via3",#N/A,TRUE,"general"}</definedName>
    <definedName name="wrn.via._1" localSheetId="2" hidden="1">{"via1",#N/A,TRUE,"general";"via2",#N/A,TRUE,"general";"via3",#N/A,TRUE,"general"}</definedName>
    <definedName name="wrn.via._1" localSheetId="1" hidden="1">{"via1",#N/A,TRUE,"general";"via2",#N/A,TRUE,"general";"via3",#N/A,TRUE,"general"}</definedName>
    <definedName name="wrn.via._1" hidden="1">{"via1",#N/A,TRUE,"general";"via2",#N/A,TRUE,"general";"via3",#N/A,TRUE,"general"}</definedName>
    <definedName name="WSERWEER">'[19]COSTOS OFICINA'!#REF!</definedName>
    <definedName name="XXXXX"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X" localSheetId="3" hidden="1">{#N/A,#N/A,TRUE,"INGENIERIA";#N/A,#N/A,TRUE,"COMPRAS";#N/A,#N/A,TRUE,"DIRECCION";#N/A,#N/A,TRUE,"RESUMEN"}</definedName>
    <definedName name="XXXXXX" localSheetId="2" hidden="1">{#N/A,#N/A,TRUE,"INGENIERIA";#N/A,#N/A,TRUE,"COMPRAS";#N/A,#N/A,TRUE,"DIRECCION";#N/A,#N/A,TRUE,"RESUMEN"}</definedName>
    <definedName name="XXXXXX" localSheetId="1" hidden="1">{#N/A,#N/A,TRUE,"INGENIERIA";#N/A,#N/A,TRUE,"COMPRAS";#N/A,#N/A,TRUE,"DIRECCION";#N/A,#N/A,TRUE,"RESUMEN"}</definedName>
    <definedName name="XXXXXX" hidden="1">{#N/A,#N/A,TRUE,"INGENIERIA";#N/A,#N/A,TRUE,"COMPRAS";#N/A,#N/A,TRUE,"DIRECCION";#N/A,#N/A,TRUE,"RESUMEN"}</definedName>
    <definedName name="xyz" localSheetId="3" hidden="1">#REF!</definedName>
    <definedName name="xyz" localSheetId="2" hidden="1">#REF!</definedName>
    <definedName name="xyz" localSheetId="1" hidden="1">#REF!</definedName>
    <definedName name="xyz" hidden="1">#REF!</definedName>
    <definedName name="YO">[4]Equipo!$A$7:$A$65536</definedName>
    <definedName name="yyyyyy" localSheetId="3" hidden="1">#REF!</definedName>
    <definedName name="yyyyyy" localSheetId="2" hidden="1">[10]MI!#REF!</definedName>
    <definedName name="yyyyyy" localSheetId="1" hidden="1">[10]MI!#REF!</definedName>
    <definedName name="yyyyyy" hidden="1">#REF!</definedName>
    <definedName name="z">#REF!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11" l="1"/>
  <c r="F44" i="11"/>
  <c r="F37" i="11"/>
  <c r="F30" i="11"/>
  <c r="F23" i="11"/>
  <c r="E24" i="6" l="1"/>
  <c r="A45" i="21"/>
  <c r="A44" i="21"/>
  <c r="A37" i="21"/>
  <c r="B30" i="21"/>
  <c r="A30" i="21"/>
  <c r="B25" i="21"/>
  <c r="A25" i="21"/>
  <c r="B24" i="21"/>
  <c r="A24" i="21"/>
  <c r="B23" i="21"/>
  <c r="A23" i="21"/>
  <c r="B22" i="21"/>
  <c r="A22" i="21"/>
  <c r="B21" i="21"/>
  <c r="A21" i="21"/>
  <c r="B20" i="21"/>
  <c r="A20" i="21"/>
  <c r="B19" i="21"/>
  <c r="A19" i="21"/>
  <c r="B18" i="21"/>
  <c r="A18" i="21"/>
  <c r="B17" i="21"/>
  <c r="A17" i="21"/>
  <c r="B16" i="21"/>
  <c r="A16" i="21"/>
  <c r="B15" i="21"/>
  <c r="A15" i="21"/>
  <c r="B14" i="21"/>
  <c r="A14" i="21"/>
  <c r="B13" i="21"/>
  <c r="A13" i="21"/>
  <c r="B12" i="21"/>
  <c r="A12" i="21"/>
  <c r="B11" i="21"/>
  <c r="A11" i="21"/>
  <c r="B10" i="21"/>
  <c r="A10" i="21"/>
  <c r="B9" i="21"/>
  <c r="A9" i="21"/>
  <c r="B8" i="21"/>
  <c r="A8" i="21"/>
  <c r="A33" i="18"/>
  <c r="A32" i="18"/>
  <c r="A25" i="18"/>
  <c r="B18" i="18"/>
  <c r="A18" i="18"/>
  <c r="B13" i="18"/>
  <c r="A13" i="18"/>
  <c r="B12" i="18"/>
  <c r="A12" i="18"/>
  <c r="B11" i="18"/>
  <c r="A11" i="18"/>
  <c r="B10" i="18"/>
  <c r="A10" i="18"/>
  <c r="B9" i="18"/>
  <c r="A9" i="18"/>
  <c r="B8" i="18"/>
  <c r="A8" i="18"/>
  <c r="B17" i="44"/>
  <c r="B16" i="44"/>
  <c r="B15" i="44"/>
  <c r="B14" i="44"/>
  <c r="B13" i="44"/>
  <c r="B12" i="44"/>
  <c r="B11" i="44"/>
  <c r="B10" i="44"/>
  <c r="B9" i="44"/>
  <c r="B8" i="44"/>
  <c r="A37" i="44"/>
  <c r="A36" i="44"/>
  <c r="A29" i="44"/>
  <c r="A22" i="44"/>
  <c r="A17" i="44"/>
  <c r="A16" i="44"/>
  <c r="A15" i="44"/>
  <c r="A14" i="44"/>
  <c r="A13" i="44"/>
  <c r="A12" i="44"/>
  <c r="A11" i="44"/>
  <c r="A10" i="44"/>
  <c r="A9" i="44"/>
  <c r="A8" i="44"/>
  <c r="B14" i="19"/>
  <c r="B9" i="19"/>
  <c r="B8" i="19"/>
  <c r="A29" i="19"/>
  <c r="A28" i="19"/>
  <c r="A21" i="19"/>
  <c r="A14" i="19"/>
  <c r="A9" i="19"/>
  <c r="A8" i="19"/>
  <c r="A44" i="17"/>
  <c r="A43" i="17"/>
  <c r="A36" i="17"/>
  <c r="A29" i="17"/>
  <c r="B24" i="17"/>
  <c r="B23" i="17"/>
  <c r="B22" i="17"/>
  <c r="B21" i="17"/>
  <c r="B20" i="17"/>
  <c r="B19" i="17"/>
  <c r="B18" i="17"/>
  <c r="B17" i="17"/>
  <c r="B16" i="17"/>
  <c r="B15" i="17"/>
  <c r="B14" i="17"/>
  <c r="B13" i="17"/>
  <c r="B12" i="17"/>
  <c r="B11" i="17"/>
  <c r="B10" i="17"/>
  <c r="B9" i="17"/>
  <c r="B8" i="17"/>
  <c r="A24" i="17"/>
  <c r="A23" i="17"/>
  <c r="A22" i="17"/>
  <c r="A21" i="17"/>
  <c r="A20" i="17"/>
  <c r="A19" i="17"/>
  <c r="A18" i="17"/>
  <c r="A17" i="17"/>
  <c r="A16" i="17"/>
  <c r="A15" i="17"/>
  <c r="A14" i="17"/>
  <c r="A13" i="17"/>
  <c r="A12" i="17"/>
  <c r="A11" i="17"/>
  <c r="A10" i="17"/>
  <c r="A9" i="17"/>
  <c r="A8" i="17"/>
  <c r="A31" i="6"/>
  <c r="A30" i="6"/>
  <c r="A34" i="35" l="1"/>
  <c r="B26" i="51"/>
  <c r="A26" i="51"/>
  <c r="B25" i="51"/>
  <c r="A25" i="51"/>
  <c r="B24" i="51"/>
  <c r="A24" i="51"/>
  <c r="B23" i="51"/>
  <c r="A23" i="51"/>
  <c r="B22" i="51"/>
  <c r="A22" i="51"/>
  <c r="B21" i="51"/>
  <c r="A21" i="51"/>
  <c r="B20" i="51"/>
  <c r="A20" i="51"/>
  <c r="B19" i="51"/>
  <c r="A19" i="51"/>
  <c r="B18" i="51"/>
  <c r="A18" i="51"/>
  <c r="B17" i="51"/>
  <c r="A17" i="51"/>
  <c r="B16" i="51"/>
  <c r="C11" i="51"/>
  <c r="B11" i="51"/>
  <c r="A11" i="51"/>
  <c r="B10" i="51"/>
  <c r="A1" i="51"/>
  <c r="A39" i="35"/>
  <c r="A38" i="35"/>
  <c r="A36" i="35"/>
  <c r="A37" i="35"/>
  <c r="A35" i="35"/>
  <c r="M31" i="5"/>
  <c r="E34" i="51" s="1"/>
  <c r="M30" i="5"/>
  <c r="E33" i="51" s="1"/>
  <c r="E37" i="35" l="1"/>
  <c r="L37" i="35" s="1"/>
  <c r="E36" i="35"/>
  <c r="O37" i="35"/>
  <c r="K37" i="35" l="1"/>
  <c r="N37" i="35"/>
  <c r="H37" i="35"/>
  <c r="M37" i="35"/>
  <c r="M36" i="35"/>
  <c r="L36" i="35"/>
  <c r="O36" i="35"/>
  <c r="H36" i="35"/>
  <c r="N36" i="35"/>
  <c r="P36" i="35"/>
  <c r="K36" i="35"/>
  <c r="A32" i="35"/>
  <c r="K26" i="5"/>
  <c r="K27" i="5"/>
  <c r="K28" i="5"/>
  <c r="A25" i="35" l="1"/>
  <c r="B25" i="35"/>
  <c r="C25" i="35"/>
  <c r="A26" i="35"/>
  <c r="B26" i="35"/>
  <c r="C26" i="35"/>
  <c r="A23" i="35"/>
  <c r="B23" i="35"/>
  <c r="C23" i="35"/>
  <c r="A24" i="35"/>
  <c r="B24" i="35"/>
  <c r="C24" i="35"/>
  <c r="A17" i="35"/>
  <c r="B17" i="35"/>
  <c r="C17" i="35"/>
  <c r="A18" i="35"/>
  <c r="B18" i="35"/>
  <c r="C18" i="35"/>
  <c r="A19" i="35"/>
  <c r="B19" i="35"/>
  <c r="C19" i="35"/>
  <c r="A20" i="35"/>
  <c r="B20" i="35"/>
  <c r="C20" i="35"/>
  <c r="A21" i="35"/>
  <c r="B21" i="35"/>
  <c r="C21" i="35"/>
  <c r="A22" i="35"/>
  <c r="B22" i="35"/>
  <c r="C22" i="35"/>
  <c r="E10" i="5" l="1"/>
  <c r="E11" i="5" l="1"/>
  <c r="D17" i="35"/>
  <c r="D18" i="35" l="1"/>
  <c r="D24" i="6"/>
  <c r="E13" i="6"/>
  <c r="C22" i="11"/>
  <c r="C14" i="21" l="1"/>
  <c r="D15" i="21"/>
  <c r="C11" i="44"/>
  <c r="F4" i="44"/>
  <c r="A4" i="44"/>
  <c r="B3" i="44"/>
  <c r="E18" i="5"/>
  <c r="C37" i="44"/>
  <c r="B37" i="44"/>
  <c r="C36" i="44"/>
  <c r="B36" i="44"/>
  <c r="E22" i="44"/>
  <c r="E37" i="44" s="1"/>
  <c r="C22" i="44"/>
  <c r="C17" i="44"/>
  <c r="D17" i="44" s="1"/>
  <c r="C16" i="44"/>
  <c r="D16" i="44" s="1"/>
  <c r="C15" i="44"/>
  <c r="C14" i="44"/>
  <c r="C13" i="44"/>
  <c r="D13" i="44" s="1"/>
  <c r="C12" i="44"/>
  <c r="D12" i="44" s="1"/>
  <c r="C10" i="44"/>
  <c r="C9" i="44"/>
  <c r="D9" i="44" s="1"/>
  <c r="D8" i="44"/>
  <c r="A1" i="44"/>
  <c r="C24" i="17"/>
  <c r="C23" i="17"/>
  <c r="C22" i="17"/>
  <c r="D19" i="17"/>
  <c r="E18" i="18"/>
  <c r="E13" i="5"/>
  <c r="F22" i="44" l="1"/>
  <c r="F25" i="44" s="1"/>
  <c r="J18" i="5" s="1"/>
  <c r="E36" i="44"/>
  <c r="F36" i="44" s="1"/>
  <c r="D20" i="35"/>
  <c r="D24" i="35"/>
  <c r="F37" i="44"/>
  <c r="I18" i="5" s="1"/>
  <c r="D11" i="44"/>
  <c r="D15" i="44"/>
  <c r="D14" i="44"/>
  <c r="D10" i="44"/>
  <c r="F19" i="11"/>
  <c r="F39" i="44" l="1"/>
  <c r="H18" i="5"/>
  <c r="C29" i="44"/>
  <c r="E29" i="44"/>
  <c r="F29" i="44" l="1"/>
  <c r="R10" i="35"/>
  <c r="S10" i="35" s="1"/>
  <c r="R12" i="35"/>
  <c r="S12" i="35" s="1"/>
  <c r="R16" i="35"/>
  <c r="S16" i="35" s="1"/>
  <c r="R27" i="35"/>
  <c r="S27" i="35" s="1"/>
  <c r="R28" i="35"/>
  <c r="S28" i="35" s="1"/>
  <c r="R29" i="35"/>
  <c r="S29" i="35" s="1"/>
  <c r="R30" i="35"/>
  <c r="S30" i="35" s="1"/>
  <c r="R31" i="35"/>
  <c r="S31" i="35" s="1"/>
  <c r="F21" i="42"/>
  <c r="F20" i="42"/>
  <c r="F22" i="42"/>
  <c r="F4" i="42"/>
  <c r="A4" i="42"/>
  <c r="B3" i="42"/>
  <c r="E41" i="42"/>
  <c r="A1" i="42"/>
  <c r="C12" i="18"/>
  <c r="F32" i="44" l="1"/>
  <c r="K18" i="5" s="1"/>
  <c r="F28" i="42"/>
  <c r="F19" i="42"/>
  <c r="F18" i="42"/>
  <c r="F41" i="42"/>
  <c r="E42" i="42"/>
  <c r="F42" i="42" s="1"/>
  <c r="I11" i="5" s="1"/>
  <c r="F44" i="42" l="1"/>
  <c r="H11" i="5"/>
  <c r="F31" i="42"/>
  <c r="J11" i="5" s="1"/>
  <c r="C35" i="42"/>
  <c r="D9" i="17" l="1"/>
  <c r="D10" i="17"/>
  <c r="D11" i="17"/>
  <c r="D12" i="17"/>
  <c r="D13" i="17"/>
  <c r="D14" i="17"/>
  <c r="D15" i="17"/>
  <c r="D16" i="17"/>
  <c r="D17" i="17"/>
  <c r="D18" i="17"/>
  <c r="D20" i="17"/>
  <c r="D21" i="17"/>
  <c r="F18" i="11"/>
  <c r="F40" i="35" l="1"/>
  <c r="A11" i="35"/>
  <c r="E22" i="5" l="1"/>
  <c r="F35" i="42"/>
  <c r="F37" i="42" s="1"/>
  <c r="C11" i="35"/>
  <c r="D11" i="35"/>
  <c r="B10" i="35"/>
  <c r="B11" i="35"/>
  <c r="A1" i="35"/>
  <c r="B16" i="35"/>
  <c r="D26" i="35" l="1"/>
  <c r="K11" i="5"/>
  <c r="R37" i="35" l="1"/>
  <c r="S37" i="35" s="1"/>
  <c r="D9" i="21" l="1"/>
  <c r="D10" i="21"/>
  <c r="D11" i="21"/>
  <c r="D12" i="21"/>
  <c r="D13" i="21"/>
  <c r="D14" i="21"/>
  <c r="D16" i="21"/>
  <c r="D17" i="21"/>
  <c r="D18" i="21"/>
  <c r="D19" i="21"/>
  <c r="D20" i="21"/>
  <c r="D21" i="21"/>
  <c r="D22" i="21"/>
  <c r="D24" i="21"/>
  <c r="D25" i="21"/>
  <c r="D8" i="21"/>
  <c r="F4" i="21"/>
  <c r="A4" i="21"/>
  <c r="B3" i="21"/>
  <c r="E37" i="21"/>
  <c r="A1" i="21"/>
  <c r="F4" i="18"/>
  <c r="B3" i="18"/>
  <c r="A4" i="18"/>
  <c r="F4" i="19"/>
  <c r="A4" i="19"/>
  <c r="B3" i="19"/>
  <c r="E21" i="19"/>
  <c r="D9" i="19"/>
  <c r="D8" i="19"/>
  <c r="A1" i="19"/>
  <c r="E20" i="5"/>
  <c r="E17" i="5"/>
  <c r="D23" i="35" l="1"/>
  <c r="D25" i="35"/>
  <c r="C21" i="19"/>
  <c r="F21" i="19" s="1"/>
  <c r="F24" i="19" s="1"/>
  <c r="K17" i="5" l="1"/>
  <c r="E25" i="18"/>
  <c r="E32" i="18"/>
  <c r="D13" i="18"/>
  <c r="D12" i="18"/>
  <c r="D11" i="18"/>
  <c r="D10" i="18"/>
  <c r="D9" i="18"/>
  <c r="D8" i="18"/>
  <c r="C25" i="18" s="1"/>
  <c r="A1" i="18"/>
  <c r="F25" i="18" l="1"/>
  <c r="E33" i="18"/>
  <c r="F28" i="18" l="1"/>
  <c r="K20" i="5" s="1"/>
  <c r="D24" i="17"/>
  <c r="D23" i="17"/>
  <c r="E29" i="17"/>
  <c r="E43" i="17" s="1"/>
  <c r="F4" i="17"/>
  <c r="A4" i="17"/>
  <c r="B3" i="17"/>
  <c r="E36" i="17"/>
  <c r="D8" i="17"/>
  <c r="A1" i="17"/>
  <c r="E29" i="16"/>
  <c r="A4" i="16"/>
  <c r="F4" i="16"/>
  <c r="B3" i="16"/>
  <c r="A1" i="16"/>
  <c r="F22" i="16" l="1"/>
  <c r="E44" i="17"/>
  <c r="E30" i="16"/>
  <c r="F25" i="16" l="1"/>
  <c r="E29" i="15"/>
  <c r="F4" i="15"/>
  <c r="A4" i="15"/>
  <c r="B3" i="15"/>
  <c r="A1" i="15"/>
  <c r="E29" i="14"/>
  <c r="F4" i="14"/>
  <c r="A4" i="14"/>
  <c r="B3" i="14"/>
  <c r="A1" i="14"/>
  <c r="E15" i="5"/>
  <c r="E14" i="5"/>
  <c r="E12" i="5"/>
  <c r="D19" i="35" l="1"/>
  <c r="D21" i="35"/>
  <c r="D22" i="35"/>
  <c r="K14" i="5"/>
  <c r="F22" i="15"/>
  <c r="E28" i="14"/>
  <c r="E30" i="15"/>
  <c r="F21" i="14"/>
  <c r="F24" i="14" l="1"/>
  <c r="F25" i="15"/>
  <c r="K13" i="5" s="1"/>
  <c r="K12" i="5" l="1"/>
  <c r="F4" i="11"/>
  <c r="B3" i="11"/>
  <c r="A4" i="11"/>
  <c r="E42" i="11"/>
  <c r="E41" i="11"/>
  <c r="A1" i="11"/>
  <c r="F16" i="11"/>
  <c r="F17" i="11"/>
  <c r="F10" i="11"/>
  <c r="E10" i="44"/>
  <c r="F10" i="44" s="1"/>
  <c r="E9" i="44"/>
  <c r="F9" i="44" s="1"/>
  <c r="E8" i="44"/>
  <c r="F8" i="44" s="1"/>
  <c r="E17" i="44"/>
  <c r="F17" i="44" s="1"/>
  <c r="E16" i="44"/>
  <c r="F16" i="44" s="1"/>
  <c r="E15" i="44"/>
  <c r="F15" i="44" s="1"/>
  <c r="E14" i="44"/>
  <c r="F14" i="44" s="1"/>
  <c r="E13" i="44"/>
  <c r="F13" i="44" s="1"/>
  <c r="E12" i="44"/>
  <c r="F12" i="44" s="1"/>
  <c r="E11" i="44"/>
  <c r="F11" i="44" s="1"/>
  <c r="E15" i="21"/>
  <c r="F15" i="21" s="1"/>
  <c r="F23" i="42"/>
  <c r="E15" i="17"/>
  <c r="F15" i="17" s="1"/>
  <c r="E13" i="17"/>
  <c r="F13" i="17" s="1"/>
  <c r="E11" i="17"/>
  <c r="F11" i="17" s="1"/>
  <c r="E10" i="17"/>
  <c r="F10" i="17" s="1"/>
  <c r="E9" i="17"/>
  <c r="F9" i="17" s="1"/>
  <c r="E8" i="17"/>
  <c r="F8" i="17" s="1"/>
  <c r="F12" i="11"/>
  <c r="E9" i="18"/>
  <c r="F9" i="18" s="1"/>
  <c r="E11" i="18"/>
  <c r="F11" i="18" s="1"/>
  <c r="E8" i="18"/>
  <c r="F8" i="18" s="1"/>
  <c r="E17" i="17"/>
  <c r="F17" i="17" s="1"/>
  <c r="E16" i="17"/>
  <c r="F16" i="17" s="1"/>
  <c r="F22" i="11"/>
  <c r="E26" i="6"/>
  <c r="D30" i="6"/>
  <c r="D31" i="6" s="1"/>
  <c r="E4" i="6"/>
  <c r="A4" i="6"/>
  <c r="B3" i="6"/>
  <c r="A1" i="6"/>
  <c r="F27" i="11"/>
  <c r="F18" i="44" l="1"/>
  <c r="C34" i="11"/>
  <c r="E9" i="19"/>
  <c r="F9" i="19" s="1"/>
  <c r="E8" i="19"/>
  <c r="F8" i="19" s="1"/>
  <c r="F10" i="19" s="1"/>
  <c r="D22" i="17"/>
  <c r="C36" i="17" s="1"/>
  <c r="F36" i="17" s="1"/>
  <c r="F11" i="42"/>
  <c r="F12" i="42"/>
  <c r="F10" i="42"/>
  <c r="F9" i="42"/>
  <c r="F15" i="42"/>
  <c r="F16" i="42" s="1"/>
  <c r="E13" i="18"/>
  <c r="F13" i="18" s="1"/>
  <c r="E23" i="17"/>
  <c r="F23" i="17" s="1"/>
  <c r="E21" i="17"/>
  <c r="F21" i="17" s="1"/>
  <c r="J10" i="5"/>
  <c r="G9" i="5"/>
  <c r="E17" i="6"/>
  <c r="E20" i="6" s="1"/>
  <c r="E14" i="19"/>
  <c r="C30" i="21"/>
  <c r="F30" i="21" s="1"/>
  <c r="F33" i="21" s="1"/>
  <c r="E18" i="6"/>
  <c r="F13" i="11"/>
  <c r="D23" i="21"/>
  <c r="C37" i="21" s="1"/>
  <c r="F37" i="21" s="1"/>
  <c r="E14" i="21"/>
  <c r="F14" i="21" s="1"/>
  <c r="E18" i="21"/>
  <c r="F18" i="21" s="1"/>
  <c r="E12" i="21"/>
  <c r="F12" i="21" s="1"/>
  <c r="E19" i="21"/>
  <c r="F19" i="21" s="1"/>
  <c r="E8" i="21"/>
  <c r="F8" i="21" s="1"/>
  <c r="E16" i="21"/>
  <c r="F16" i="21" s="1"/>
  <c r="E17" i="21"/>
  <c r="F17" i="21" s="1"/>
  <c r="E10" i="21"/>
  <c r="F10" i="21" s="1"/>
  <c r="E11" i="21"/>
  <c r="F11" i="21" s="1"/>
  <c r="E21" i="21"/>
  <c r="F21" i="21" s="1"/>
  <c r="E13" i="21"/>
  <c r="F13" i="21" s="1"/>
  <c r="E24" i="21"/>
  <c r="F24" i="21" s="1"/>
  <c r="E25" i="21"/>
  <c r="F25" i="21" s="1"/>
  <c r="C14" i="19"/>
  <c r="F18" i="18"/>
  <c r="F21" i="18" s="1"/>
  <c r="C29" i="17"/>
  <c r="F29" i="17" s="1"/>
  <c r="F32" i="17" s="1"/>
  <c r="F15" i="16"/>
  <c r="F14" i="14"/>
  <c r="F15" i="15"/>
  <c r="E12" i="18"/>
  <c r="F12" i="18" s="1"/>
  <c r="F21" i="11"/>
  <c r="E12" i="17"/>
  <c r="F12" i="17" s="1"/>
  <c r="E19" i="17"/>
  <c r="F19" i="17" s="1"/>
  <c r="F34" i="11"/>
  <c r="F15" i="11"/>
  <c r="E24" i="17"/>
  <c r="F24" i="17" s="1"/>
  <c r="F9" i="11"/>
  <c r="F14" i="11"/>
  <c r="F18" i="15" l="1"/>
  <c r="J13" i="5" s="1"/>
  <c r="F17" i="14"/>
  <c r="J12" i="5" s="1"/>
  <c r="F18" i="16"/>
  <c r="J14" i="5" s="1"/>
  <c r="F20" i="11"/>
  <c r="F11" i="11"/>
  <c r="F39" i="17"/>
  <c r="F40" i="21"/>
  <c r="K22" i="5" s="1"/>
  <c r="K10" i="5"/>
  <c r="F9" i="5"/>
  <c r="F8" i="11"/>
  <c r="J22" i="5"/>
  <c r="F14" i="19"/>
  <c r="F17" i="19" s="1"/>
  <c r="J20" i="5"/>
  <c r="E22" i="17"/>
  <c r="F22" i="17" s="1"/>
  <c r="F13" i="42"/>
  <c r="F9" i="15"/>
  <c r="E9" i="21"/>
  <c r="F9" i="21" s="1"/>
  <c r="E18" i="17"/>
  <c r="F18" i="17" s="1"/>
  <c r="J15" i="5"/>
  <c r="F8" i="15"/>
  <c r="F11" i="15" s="1"/>
  <c r="F8" i="14"/>
  <c r="E10" i="18"/>
  <c r="F10" i="18" s="1"/>
  <c r="F8" i="16"/>
  <c r="G17" i="5"/>
  <c r="J9" i="5"/>
  <c r="K9" i="5"/>
  <c r="E28" i="19"/>
  <c r="E29" i="19"/>
  <c r="C28" i="19"/>
  <c r="C29" i="19"/>
  <c r="C45" i="21"/>
  <c r="C44" i="21"/>
  <c r="C32" i="18"/>
  <c r="C33" i="18"/>
  <c r="C43" i="17"/>
  <c r="C44" i="17"/>
  <c r="E30" i="6"/>
  <c r="H9" i="5" s="1"/>
  <c r="M9" i="5" s="1"/>
  <c r="M8" i="5" s="1"/>
  <c r="B28" i="19"/>
  <c r="B43" i="17"/>
  <c r="F29" i="16"/>
  <c r="E22" i="21"/>
  <c r="F22" i="21" s="1"/>
  <c r="E23" i="21"/>
  <c r="F23" i="21" s="1"/>
  <c r="E20" i="21"/>
  <c r="F20" i="21" s="1"/>
  <c r="E20" i="17"/>
  <c r="F20" i="17" s="1"/>
  <c r="E14" i="17"/>
  <c r="F14" i="17" s="1"/>
  <c r="F28" i="14" l="1"/>
  <c r="F31" i="14" s="1"/>
  <c r="F32" i="18"/>
  <c r="F35" i="18" s="1"/>
  <c r="F44" i="21"/>
  <c r="H22" i="5" s="1"/>
  <c r="F28" i="19"/>
  <c r="H17" i="5" s="1"/>
  <c r="H24" i="5"/>
  <c r="H14" i="5"/>
  <c r="F32" i="16"/>
  <c r="F26" i="21"/>
  <c r="F25" i="17"/>
  <c r="F11" i="16"/>
  <c r="F10" i="14"/>
  <c r="F14" i="18"/>
  <c r="G20" i="5" s="1"/>
  <c r="F24" i="42"/>
  <c r="K15" i="5"/>
  <c r="K24" i="5"/>
  <c r="F17" i="5"/>
  <c r="F41" i="44"/>
  <c r="G18" i="5"/>
  <c r="J17" i="5"/>
  <c r="E14" i="35"/>
  <c r="F41" i="11"/>
  <c r="F29" i="15"/>
  <c r="B29" i="19"/>
  <c r="F29" i="19" s="1"/>
  <c r="I17" i="5" s="1"/>
  <c r="F45" i="21"/>
  <c r="I22" i="5" s="1"/>
  <c r="F33" i="18"/>
  <c r="I20" i="5" s="1"/>
  <c r="F30" i="16"/>
  <c r="I14" i="5" s="1"/>
  <c r="B44" i="17"/>
  <c r="F44" i="17" s="1"/>
  <c r="I15" i="5" s="1"/>
  <c r="F30" i="15"/>
  <c r="I13" i="5" s="1"/>
  <c r="F29" i="14"/>
  <c r="I12" i="5" s="1"/>
  <c r="F42" i="11"/>
  <c r="I10" i="5" s="1"/>
  <c r="E31" i="6"/>
  <c r="F43" i="17"/>
  <c r="H20" i="5" l="1"/>
  <c r="H12" i="5"/>
  <c r="F47" i="21"/>
  <c r="F49" i="21" s="1"/>
  <c r="F31" i="19"/>
  <c r="E33" i="6"/>
  <c r="I9" i="5"/>
  <c r="M17" i="5"/>
  <c r="E23" i="35" s="1"/>
  <c r="M23" i="35" s="1"/>
  <c r="H13" i="5"/>
  <c r="F32" i="15"/>
  <c r="F34" i="15" s="1"/>
  <c r="H10" i="5"/>
  <c r="H15" i="5"/>
  <c r="F46" i="17"/>
  <c r="M20" i="5"/>
  <c r="J14" i="35"/>
  <c r="I14" i="35"/>
  <c r="I32" i="35" s="1"/>
  <c r="G14" i="5"/>
  <c r="G12" i="5"/>
  <c r="G11" i="5"/>
  <c r="F46" i="42"/>
  <c r="J24" i="5"/>
  <c r="F18" i="5"/>
  <c r="M18" i="5"/>
  <c r="F20" i="5"/>
  <c r="L18" i="5"/>
  <c r="G13" i="5"/>
  <c r="E15" i="35"/>
  <c r="J15" i="35" s="1"/>
  <c r="E13" i="35"/>
  <c r="H13" i="35" s="1"/>
  <c r="G15" i="5"/>
  <c r="G10" i="5"/>
  <c r="L10" i="5" s="1"/>
  <c r="E35" i="6"/>
  <c r="F33" i="14"/>
  <c r="F33" i="19"/>
  <c r="F37" i="18"/>
  <c r="F34" i="16"/>
  <c r="G22" i="5"/>
  <c r="N23" i="35" l="1"/>
  <c r="K23" i="35"/>
  <c r="L23" i="35"/>
  <c r="O23" i="35"/>
  <c r="I24" i="5"/>
  <c r="M15" i="5"/>
  <c r="M13" i="5"/>
  <c r="E24" i="35"/>
  <c r="M24" i="35" s="1"/>
  <c r="L11" i="5"/>
  <c r="M12" i="5"/>
  <c r="M14" i="5"/>
  <c r="E25" i="35"/>
  <c r="J32" i="35"/>
  <c r="F14" i="5"/>
  <c r="F12" i="5"/>
  <c r="M11" i="5"/>
  <c r="F11" i="5"/>
  <c r="G24" i="5"/>
  <c r="M16" i="5"/>
  <c r="F22" i="5"/>
  <c r="M22" i="5"/>
  <c r="F10" i="5"/>
  <c r="M10" i="5"/>
  <c r="F15" i="5"/>
  <c r="F13" i="5"/>
  <c r="F48" i="17"/>
  <c r="L13" i="5"/>
  <c r="L20" i="5"/>
  <c r="R14" i="35"/>
  <c r="S14" i="35" s="1"/>
  <c r="L17" i="5"/>
  <c r="L12" i="5"/>
  <c r="L14" i="5"/>
  <c r="L9" i="5"/>
  <c r="L22" i="5"/>
  <c r="L21" i="5" s="1"/>
  <c r="L24" i="35" l="1"/>
  <c r="N24" i="35"/>
  <c r="K24" i="35"/>
  <c r="O24" i="35"/>
  <c r="E17" i="35"/>
  <c r="K17" i="35" s="1"/>
  <c r="E26" i="35"/>
  <c r="L26" i="35" s="1"/>
  <c r="E18" i="35"/>
  <c r="M18" i="35" s="1"/>
  <c r="N25" i="35"/>
  <c r="O25" i="35"/>
  <c r="K25" i="35"/>
  <c r="M25" i="35"/>
  <c r="L25" i="35"/>
  <c r="E21" i="35"/>
  <c r="E19" i="35"/>
  <c r="E20" i="35"/>
  <c r="E22" i="35"/>
  <c r="E11" i="35"/>
  <c r="H11" i="35" s="1"/>
  <c r="L16" i="5"/>
  <c r="M21" i="5"/>
  <c r="R13" i="35"/>
  <c r="S13" i="35" s="1"/>
  <c r="R15" i="35"/>
  <c r="S15" i="35" s="1"/>
  <c r="L15" i="5"/>
  <c r="M17" i="35" l="1"/>
  <c r="M32" i="35" s="1"/>
  <c r="L17" i="35"/>
  <c r="O17" i="35"/>
  <c r="O32" i="35" s="1"/>
  <c r="M26" i="35"/>
  <c r="O26" i="35"/>
  <c r="L18" i="35"/>
  <c r="N17" i="35"/>
  <c r="N32" i="35" s="1"/>
  <c r="N26" i="35"/>
  <c r="K26" i="35"/>
  <c r="K18" i="35"/>
  <c r="R18" i="35" s="1"/>
  <c r="S18" i="35" s="1"/>
  <c r="O18" i="35"/>
  <c r="N18" i="35"/>
  <c r="M22" i="35"/>
  <c r="N22" i="35"/>
  <c r="L22" i="35"/>
  <c r="K22" i="35"/>
  <c r="O22" i="35"/>
  <c r="K20" i="35"/>
  <c r="R20" i="35" s="1"/>
  <c r="S20" i="35" s="1"/>
  <c r="N20" i="35"/>
  <c r="L20" i="35"/>
  <c r="O20" i="35"/>
  <c r="M20" i="35"/>
  <c r="K19" i="35"/>
  <c r="N19" i="35"/>
  <c r="O19" i="35"/>
  <c r="L19" i="35"/>
  <c r="M19" i="35"/>
  <c r="N21" i="35"/>
  <c r="K21" i="35"/>
  <c r="L21" i="35"/>
  <c r="M21" i="35"/>
  <c r="O21" i="35"/>
  <c r="K32" i="35"/>
  <c r="H32" i="35"/>
  <c r="L8" i="5"/>
  <c r="L24" i="5" s="1"/>
  <c r="M24" i="5"/>
  <c r="R24" i="35"/>
  <c r="S24" i="35" s="1"/>
  <c r="R23" i="35"/>
  <c r="S23" i="35" s="1"/>
  <c r="R25" i="35"/>
  <c r="S25" i="35" s="1"/>
  <c r="E32" i="35" l="1"/>
  <c r="R21" i="35"/>
  <c r="S21" i="35" s="1"/>
  <c r="L32" i="35"/>
  <c r="R22" i="35"/>
  <c r="S22" i="35" s="1"/>
  <c r="M27" i="5"/>
  <c r="M28" i="5" s="1"/>
  <c r="M26" i="5"/>
  <c r="R11" i="35"/>
  <c r="S11" i="35" s="1"/>
  <c r="K30" i="5"/>
  <c r="H23" i="5"/>
  <c r="I23" i="5"/>
  <c r="K23" i="5"/>
  <c r="J23" i="5"/>
  <c r="G23" i="5"/>
  <c r="R26" i="35"/>
  <c r="S26" i="35" s="1"/>
  <c r="R17" i="35"/>
  <c r="S17" i="35" s="1"/>
  <c r="R32" i="35"/>
  <c r="R19" i="35"/>
  <c r="S19" i="35" s="1"/>
  <c r="L23" i="5" l="1"/>
  <c r="S32" i="35"/>
  <c r="K25" i="5"/>
  <c r="E33" i="35" l="1"/>
  <c r="M25" i="5"/>
  <c r="K31" i="5" l="1"/>
  <c r="M29" i="5"/>
  <c r="M32" i="5" s="1"/>
  <c r="E23" i="51"/>
  <c r="E14" i="51"/>
  <c r="E22" i="51"/>
  <c r="E13" i="51"/>
  <c r="E21" i="51"/>
  <c r="E11" i="51"/>
  <c r="E20" i="51"/>
  <c r="E19" i="51"/>
  <c r="E17" i="51"/>
  <c r="E25" i="51"/>
  <c r="E18" i="51"/>
  <c r="E26" i="51"/>
  <c r="E24" i="51"/>
  <c r="E15" i="51"/>
  <c r="I33" i="35"/>
  <c r="I34" i="35" s="1"/>
  <c r="J33" i="35"/>
  <c r="J34" i="35" s="1"/>
  <c r="K33" i="35"/>
  <c r="K34" i="35" s="1"/>
  <c r="L33" i="35"/>
  <c r="L34" i="35" s="1"/>
  <c r="N33" i="35"/>
  <c r="N34" i="35" s="1"/>
  <c r="M33" i="35"/>
  <c r="M34" i="35" s="1"/>
  <c r="O33" i="35"/>
  <c r="O34" i="35" s="1"/>
  <c r="H33" i="35"/>
  <c r="H34" i="35" s="1"/>
  <c r="E34" i="35" l="1"/>
  <c r="R33" i="35"/>
  <c r="S33" i="35" s="1"/>
  <c r="R34" i="35" l="1"/>
  <c r="S34" i="35" s="1"/>
  <c r="R36" i="35" l="1"/>
  <c r="S36" i="35" s="1"/>
  <c r="E32" i="51" l="1"/>
  <c r="E35" i="35"/>
  <c r="P35" i="35" s="1"/>
  <c r="P38" i="35" s="1"/>
  <c r="J35" i="35" l="1"/>
  <c r="J38" i="35" s="1"/>
  <c r="I35" i="35"/>
  <c r="I38" i="35" s="1"/>
  <c r="O35" i="35"/>
  <c r="O38" i="35" s="1"/>
  <c r="E38" i="35"/>
  <c r="M34" i="5"/>
  <c r="E36" i="51" s="1"/>
  <c r="N35" i="35"/>
  <c r="N38" i="35" s="1"/>
  <c r="K35" i="35"/>
  <c r="K38" i="35" s="1"/>
  <c r="L35" i="35"/>
  <c r="L38" i="35" s="1"/>
  <c r="H35" i="35"/>
  <c r="H38" i="35" s="1"/>
  <c r="M35" i="35"/>
  <c r="M38" i="35" s="1"/>
  <c r="E35" i="51"/>
  <c r="E39" i="35"/>
  <c r="R35" i="35" l="1"/>
  <c r="S35" i="35" s="1"/>
  <c r="R38" i="35"/>
  <c r="S38" i="35" s="1"/>
  <c r="Q39" i="35"/>
  <c r="Q40" i="35" s="1"/>
  <c r="N39" i="35"/>
  <c r="N40" i="35" s="1"/>
  <c r="K39" i="35"/>
  <c r="K40" i="35" s="1"/>
  <c r="L39" i="35"/>
  <c r="L40" i="35" s="1"/>
  <c r="M39" i="35"/>
  <c r="M40" i="35" s="1"/>
  <c r="I39" i="35"/>
  <c r="I40" i="35" s="1"/>
  <c r="O39" i="35"/>
  <c r="O40" i="35" s="1"/>
  <c r="P39" i="35"/>
  <c r="P40" i="35" s="1"/>
  <c r="H39" i="35"/>
  <c r="H40" i="35" s="1"/>
  <c r="J39" i="35"/>
  <c r="J40" i="35" s="1"/>
  <c r="G39" i="35"/>
  <c r="M35" i="5"/>
  <c r="E40" i="35"/>
  <c r="F41" i="35" s="1"/>
  <c r="F42" i="35" s="1"/>
  <c r="I41" i="35" l="1"/>
  <c r="H41" i="35"/>
  <c r="M41" i="35"/>
  <c r="K41" i="35"/>
  <c r="M38" i="5"/>
  <c r="M39" i="5"/>
  <c r="M40" i="5"/>
  <c r="M37" i="5"/>
  <c r="L41" i="35"/>
  <c r="G40" i="35"/>
  <c r="R39" i="35"/>
  <c r="S39" i="35" s="1"/>
  <c r="J41" i="35"/>
  <c r="N41" i="35"/>
  <c r="Q41" i="35"/>
  <c r="P41" i="35"/>
  <c r="O41" i="35"/>
  <c r="R40" i="35" l="1"/>
  <c r="S40" i="35" s="1"/>
  <c r="G41" i="35"/>
  <c r="G42" i="35" s="1"/>
  <c r="H42" i="35" s="1"/>
  <c r="I42" i="35" s="1"/>
  <c r="J42" i="35" s="1"/>
  <c r="K42" i="35" s="1"/>
  <c r="L42" i="35" s="1"/>
  <c r="M42" i="35" s="1"/>
  <c r="N42" i="35" s="1"/>
  <c r="O42" i="35" s="1"/>
  <c r="P42" i="35" s="1"/>
  <c r="Q42" i="35" s="1"/>
</calcChain>
</file>

<file path=xl/sharedStrings.xml><?xml version="1.0" encoding="utf-8"?>
<sst xmlns="http://schemas.openxmlformats.org/spreadsheetml/2006/main" count="662" uniqueCount="187">
  <si>
    <t>Descripción</t>
  </si>
  <si>
    <t>Rendimiento</t>
  </si>
  <si>
    <t>Cantidad</t>
  </si>
  <si>
    <t>UNIDAD</t>
  </si>
  <si>
    <t>Herramienta menor</t>
  </si>
  <si>
    <t>UN</t>
  </si>
  <si>
    <t>GPS</t>
  </si>
  <si>
    <t>Camara y comunicaciones</t>
  </si>
  <si>
    <t>Transporte de materiales, desde Barranquilla hasta el sitio de instalación</t>
  </si>
  <si>
    <t>Electricista</t>
  </si>
  <si>
    <t>Ayudante</t>
  </si>
  <si>
    <t>DESCRIPCIÓN</t>
  </si>
  <si>
    <t>ITEM</t>
  </si>
  <si>
    <t>CANTIDAD</t>
  </si>
  <si>
    <t>VR. UNITARIO</t>
  </si>
  <si>
    <t>VALOR TOTAL</t>
  </si>
  <si>
    <t>TRANSPORTE</t>
  </si>
  <si>
    <t>día</t>
  </si>
  <si>
    <t>DESCRIPCION</t>
  </si>
  <si>
    <t>VALOR UNITARIO MATERIAL</t>
  </si>
  <si>
    <t>COSTO TOTAL</t>
  </si>
  <si>
    <t>VALOR Total</t>
  </si>
  <si>
    <t>MATERIALES</t>
  </si>
  <si>
    <t>M.O. CALIFICADA</t>
  </si>
  <si>
    <t>M.O. NO CALIFICADA</t>
  </si>
  <si>
    <t>E &amp; H</t>
  </si>
  <si>
    <t>TOTALES COSTOS DIRECTOS + INDIRECTOS</t>
  </si>
  <si>
    <t>GESTIÓN SOCIAL</t>
  </si>
  <si>
    <t>% GESTIÓN SOCIAL</t>
  </si>
  <si>
    <t>IMPLEMENTACIÓN PMA</t>
  </si>
  <si>
    <t>% IMPLEMENTACIÓN PMA</t>
  </si>
  <si>
    <t>ADMINISTRACIÓN DELEGADA</t>
  </si>
  <si>
    <t>VALOR TOTAL INVERSIÓN</t>
  </si>
  <si>
    <t xml:space="preserve">INSTALACIÓN DE SISTEMAS DE AUTOGENERACIÓN ELÉCTRICA CON TECNOLOGÍA SOLAR FOTOVOLTAICO EN VIVIENDAS RURALES NO INTERCONECTADAS DE LA SUB REGIÓN CENTRO DEL DEPARTAMENTO DEL MAGDALENA                                                                                                                                                                                                                                                                  </t>
  </si>
  <si>
    <t>Implementar y poner en funcionamiento equipos para la operación fotovoltaica</t>
  </si>
  <si>
    <t>1.1</t>
  </si>
  <si>
    <t>Replanteo de obra</t>
  </si>
  <si>
    <t>1.2</t>
  </si>
  <si>
    <t xml:space="preserve">Suministro e instalación de módulos solares fotovoltaicos monocristalinos tipo PERC "Half Cell" TIER 1 de 1100 Wp (2 paneles de 550 Wp cada uno) con las siguientes características: ƞ ≥ 20%; tolerancia +3% condiciones STC, Garantía de 12 años, producción de energía ≥ 90% a los 12 años y ≥ 80% a los 25 años, temperatura de trabajo de -40ºC +80ºC, IEC61205, Certificación de Conformidad de Producto RETIE. incluye acometida subterránea desde módulos hasta gabinete. </t>
  </si>
  <si>
    <t>1.3</t>
  </si>
  <si>
    <t>Suministro e instalación de estructura de soporte de paneles. Incluye poste galvanizado de 4", altura de 3m, incluye base en ángulo, cimentación en concreto con resistencia mínima de 21MPa , excavación y 5 cm solado.</t>
  </si>
  <si>
    <t>1.4</t>
  </si>
  <si>
    <t>Suministro e instalación de regulador (controlador) de carga, 50A/24V MPPT Solar, eficiencia mínima del 96%, debe ser apto para cargar baterías tipo LiFePO4. Con todas las protecciones eléctricas necesarias en caso de sobrecarga, cortocircuito, advertencia de alto voltaje</t>
  </si>
  <si>
    <t>1.5</t>
  </si>
  <si>
    <t>Suministro e Instalación de batería de ión - litio tipo fosfato de hierro (LiFePO4) de ciclo profundo de 200 Ah - 25,6 VDC ≥ 3650 ciclos hasta el 80% DOD, con BMS integrado,  vida útil mín de 10 años.</t>
  </si>
  <si>
    <t>1.6</t>
  </si>
  <si>
    <t>Suministro e instalación de inversor tipo "off-grid" onda senoidal pura, potencia de 1600 VA, 24 VDC entrada - 120 VAC salida, f=60 Hz, debe garantizar protección y desconexión por bajo voltaje en la batería, protección contra sobrecarga</t>
  </si>
  <si>
    <t>1.7</t>
  </si>
  <si>
    <t xml:space="preserve">Suministro e instalación de gabinete autosoportado en lámina galvanizada de 600 mm de ancho x 900 mm de alto x 300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44.
El encerramiento metálico deberá estar debidamente marcado y cumplir con los requerimientos mínimos de seguridad definidos por el RETIE numeral 20.23. </t>
  </si>
  <si>
    <t>Implementar Sistema de medición y gestión de energía</t>
  </si>
  <si>
    <t>2.1</t>
  </si>
  <si>
    <t>Suministro e instalación de medidor prepago monofásico bifilar 5 (80) A, 120 V, calibrado, incluye Telemedida</t>
  </si>
  <si>
    <t>2.2</t>
  </si>
  <si>
    <t>Suministro, instalación y puesta en marcha de plataforma (Software) gestión de medición de energía prepago, con licencia, esquema off line para adquisición de energía desde zonas no interconectadas, incluye equipos, accesorios y capacitación manejo de software necesarios para su correcto funcionamiento.</t>
  </si>
  <si>
    <t>Sistema puesta a tierra</t>
  </si>
  <si>
    <t>3.1</t>
  </si>
  <si>
    <t>Sistema de puesta a tierra con una varilla de cobre 5/8" x 2,4m, bajante en cable de cobre desnudo temple duro o verde Nº 6, con soldadura exotérmica y tratamiento de suelos, caja de inspección de 30 x 30 cm.</t>
  </si>
  <si>
    <t>Implementar Instalaciones Internas</t>
  </si>
  <si>
    <t>4.1</t>
  </si>
  <si>
    <t>Instalaciones Internas que incluyan 4 salidas de alumbrado y 4 tomacorrientes. Se considera implementación de hasta 20 metros de tubería EMT de 3/4" y hasta 80 mts de cable de cobre aislado THHN No. 12 AWG</t>
  </si>
  <si>
    <t>TOTALES COSTO DIRECTO</t>
  </si>
  <si>
    <t>ADMINISTRACIÓN</t>
  </si>
  <si>
    <t>% ADMINISTRACIÓN</t>
  </si>
  <si>
    <t>IMPREVISTOS</t>
  </si>
  <si>
    <t>% IMPREVISTOS</t>
  </si>
  <si>
    <t>UTILIDAD</t>
  </si>
  <si>
    <t>% UTILIDAD</t>
  </si>
  <si>
    <t>IVA DE UTILIDAD</t>
  </si>
  <si>
    <t>% IVA DE UTILIDAD</t>
  </si>
  <si>
    <t>VALOR TOTAL INVERSIÓN POR USUARIO</t>
  </si>
  <si>
    <t>VALOR INVERSIÓN</t>
  </si>
  <si>
    <t>NOTA 1: La Implementación del Plan de Manejo Ambiental (PMA) es una actividad inmersa en las actividades de obra, se incluye en el análisis del AIU. Se ejecuta durante todo el desarrollo de la Obra.</t>
  </si>
  <si>
    <t>CRONOGRAMA Y FLUJO DE FONDOS</t>
  </si>
  <si>
    <t>V/TOTAL</t>
  </si>
  <si>
    <t>MES 1</t>
  </si>
  <si>
    <t>MES 2</t>
  </si>
  <si>
    <t>MES 3</t>
  </si>
  <si>
    <t>MES 4</t>
  </si>
  <si>
    <t>MES 5</t>
  </si>
  <si>
    <t>MES 6</t>
  </si>
  <si>
    <t>MES 7</t>
  </si>
  <si>
    <t>MES 8</t>
  </si>
  <si>
    <t>MES 9</t>
  </si>
  <si>
    <t>MES 10</t>
  </si>
  <si>
    <t>MES 11</t>
  </si>
  <si>
    <t>MES 12</t>
  </si>
  <si>
    <t>I</t>
  </si>
  <si>
    <t>PRECONTRACTUAL</t>
  </si>
  <si>
    <t>S 1 A S 4</t>
  </si>
  <si>
    <t>S 5 A S 8</t>
  </si>
  <si>
    <t>S 9 A S 12</t>
  </si>
  <si>
    <t>S 13 A S 16</t>
  </si>
  <si>
    <t>S 17 A S 20</t>
  </si>
  <si>
    <t>S 21 A S 24</t>
  </si>
  <si>
    <t>S 25 A S 28</t>
  </si>
  <si>
    <t>S 29 A S 32</t>
  </si>
  <si>
    <t>S 33 A S 36</t>
  </si>
  <si>
    <t>S 37 A S 40</t>
  </si>
  <si>
    <t>S 41 A S 44</t>
  </si>
  <si>
    <t>S 45 A S 48</t>
  </si>
  <si>
    <t>Contratación de Administración Delegada</t>
  </si>
  <si>
    <t>Contratación de Interventoría</t>
  </si>
  <si>
    <t>Contratación de Ejecutor</t>
  </si>
  <si>
    <t>Tramite legalización de anticipo</t>
  </si>
  <si>
    <t>II</t>
  </si>
  <si>
    <t>EJECUCIÓN</t>
  </si>
  <si>
    <t>ETAPA DE ADQUISICIÓN</t>
  </si>
  <si>
    <t>Adquisición de equipos</t>
  </si>
  <si>
    <t>Transito de equipos</t>
  </si>
  <si>
    <t>legalización de equipos</t>
  </si>
  <si>
    <t>III</t>
  </si>
  <si>
    <t>ETAPA DE LIQUIDACIÓN</t>
  </si>
  <si>
    <t>Emitir y firmar las Actas de recibo de obras, Actas de entrega de activos al prestador del AOM.</t>
  </si>
  <si>
    <t>Entrega de infraestructura, recopilación de documentación y liquidación del contrato de obra</t>
  </si>
  <si>
    <t>Liquidación contrato de interventoría</t>
  </si>
  <si>
    <t>Certificado de cierre de saldos y entrega ENC</t>
  </si>
  <si>
    <t>TOTALES COSTOS INDIRECTOS</t>
  </si>
  <si>
    <t xml:space="preserve">VALOR TOTAL DEL PROYECTO </t>
  </si>
  <si>
    <t xml:space="preserve">% PROGRAMADO </t>
  </si>
  <si>
    <t>% ACUMULADO PROGRAMADO</t>
  </si>
  <si>
    <t>DURACIÓN</t>
  </si>
  <si>
    <t>INTERVENTORÍA INTEGRAL</t>
  </si>
  <si>
    <t xml:space="preserve"> GESTIÓN SOCIAL</t>
  </si>
  <si>
    <t>TOTAL INVERSIÓN</t>
  </si>
  <si>
    <t>Peso</t>
  </si>
  <si>
    <t xml:space="preserve">Estructura de soporte </t>
  </si>
  <si>
    <t xml:space="preserve">Angulo L ASTM A572 Gr. 50 galvanizado 3/16"x1 1/2" </t>
  </si>
  <si>
    <t xml:space="preserve">Perno ASTM A325 galvanizado 5/8", L=70" </t>
  </si>
  <si>
    <t xml:space="preserve">Tornillo metálico galvanizado 13x38mm </t>
  </si>
  <si>
    <t>Poste de 3mx4" x3mm. Platina base de 25x25cm. Canasta de anclaje de 1/2"x50cm. Galvanizado en caliente y pintura electrostática</t>
  </si>
  <si>
    <t xml:space="preserve">ITEM: </t>
  </si>
  <si>
    <t>UNIDAD:</t>
  </si>
  <si>
    <t xml:space="preserve">  I.  MATERIALES</t>
  </si>
  <si>
    <t>Unidad</t>
  </si>
  <si>
    <t>Vr. Unitario</t>
  </si>
  <si>
    <t>Vr. Parcial</t>
  </si>
  <si>
    <t>SUBTOTAL:</t>
  </si>
  <si>
    <t xml:space="preserve"> II.  EQUIPO Y HERRAMIENTA</t>
  </si>
  <si>
    <t>Tarifa/día</t>
  </si>
  <si>
    <t>III.  TRANSPORTE</t>
  </si>
  <si>
    <t>No. Personas</t>
  </si>
  <si>
    <t>Tarifa / Persona</t>
  </si>
  <si>
    <t>Alquiler motocicleta con conductor, valor diario</t>
  </si>
  <si>
    <t xml:space="preserve">IV.  MANO DE OBRA </t>
  </si>
  <si>
    <t>Jornal</t>
  </si>
  <si>
    <t>Fac. Pres.</t>
  </si>
  <si>
    <t xml:space="preserve">TOTAL COSTO DIRECTO: </t>
  </si>
  <si>
    <t>Tipo</t>
  </si>
  <si>
    <t>Tarifa / Kg</t>
  </si>
  <si>
    <t>KG</t>
  </si>
  <si>
    <t>Concreto (21 Mpa)</t>
  </si>
  <si>
    <t>Desperdicio 5%</t>
  </si>
  <si>
    <t>Acero de refuerzo estructural</t>
  </si>
  <si>
    <t>Desperdicio 15%</t>
  </si>
  <si>
    <t>JG</t>
  </si>
  <si>
    <t>Acero de refuerzo fy=420 MPa</t>
  </si>
  <si>
    <t>kg</t>
  </si>
  <si>
    <t>Agregado fino para concreto (tamaño máximo 4,75mm - arena natural o trituración de roca, gravas, y/o escorias)</t>
  </si>
  <si>
    <t>m3</t>
  </si>
  <si>
    <t>Agregado grueso (grava, grava triturada y/o roca triturada)</t>
  </si>
  <si>
    <t>Agua</t>
  </si>
  <si>
    <t>L</t>
  </si>
  <si>
    <t>mL</t>
  </si>
  <si>
    <t>Batería Lifepo4 200 Ah - 24 VDC. Vida útil igual o mayor a 4000 ciclos al 80% DOD Y BMS INTEGRADO</t>
  </si>
  <si>
    <t>Borna para ponchar varios calibres y terminales</t>
  </si>
  <si>
    <t>ML</t>
  </si>
  <si>
    <t>Cable Cu solar XLPE 4mm 1kV 120 °C</t>
  </si>
  <si>
    <t>Cable Cu THHN 10 AWG</t>
  </si>
  <si>
    <t>caja de conexión IP 68</t>
  </si>
  <si>
    <t>Cemento hidráulico tipo ART</t>
  </si>
  <si>
    <t>Cinta roja</t>
  </si>
  <si>
    <t>Conector MC4 (Macho o Hembra)</t>
  </si>
  <si>
    <t>CONTROLADOR REGULADOR 50A 12/24 VDC MPPT . con display LCD, para batería de Ión - Litio tipo LiFePO4</t>
  </si>
  <si>
    <t>Curva 90 x 3/4 pulgada conduit PVC</t>
  </si>
  <si>
    <t>Inversor onda Sinusoidal pura 2000W 24 - 48 VCD con pantallla lcd y puerto com</t>
  </si>
  <si>
    <t>Módulo solar fotovoltaico monocristalino tipo PERC "Half Cell" TIER 1 de 550 Wp</t>
  </si>
  <si>
    <t>und</t>
  </si>
  <si>
    <t xml:space="preserve">Platina ASTM A36 }, e=6,35mm </t>
  </si>
  <si>
    <t>m2</t>
  </si>
  <si>
    <t>Soldadura electrodo E7018</t>
  </si>
  <si>
    <t>Terminal conduit metalica EMT 3/4"</t>
  </si>
  <si>
    <t>Terminal conduit PVC 3/4"</t>
  </si>
  <si>
    <t>Terminales para batería. Par</t>
  </si>
  <si>
    <t>Tuberia conduit IMC 3/4"</t>
  </si>
  <si>
    <t>Tuberia conduit PVC tipo A 3/4"</t>
  </si>
  <si>
    <t>Unión conduit metalica EMT 3/4"</t>
  </si>
  <si>
    <t>Uniones, curvas y terminales IMC. Varios calibres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</si>
</sst>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 #,##0.00\ &quot;Pts&quot;_-;\-* #,##0.00\ &quot;Pts&quot;_-;_-* &quot;-&quot;??\ &quot;Pts&quot;_-;_-@_-"/>
    <numFmt numFmtId="166" formatCode="_-[$$-240A]\ * #,##0.00_-;\-[$$-240A]\ * #,##0.00_-;_-[$$-240A]\ * &quot;-&quot;??_-;_-@_-"/>
    <numFmt numFmtId="167" formatCode="_-[$$-240A]* #,##0_-;\-[$$-240A]* #,##0_-;_-[$$-240A]* &quot;-&quot;??_-;_-@_-"/>
    <numFmt numFmtId="168" formatCode="#,##0.0"/>
    <numFmt numFmtId="169" formatCode="_-[$$-240A]* #,##0.0_-;\-[$$-240A]* #,##0.0_-;_-[$$-240A]* &quot;-&quot;??_-;_-@_-"/>
    <numFmt numFmtId="170" formatCode="_(* #,##0.00_);_(* \(#,##0.00\);_(* &quot;-&quot;??_);_(@_)"/>
    <numFmt numFmtId="171" formatCode="0.000"/>
    <numFmt numFmtId="172" formatCode="_(* #,##0_);_(* \(#,##0\);_(* &quot;-&quot;??_);_(@_)"/>
    <numFmt numFmtId="173" formatCode="&quot;No. &quot;#,##0"/>
    <numFmt numFmtId="174" formatCode="_ &quot;$&quot;\ * #,##0.00_ ;_ &quot;$&quot;\ * \-#,##0.00_ ;_ &quot;$&quot;\ * &quot;-&quot;??_ ;_ @_ "/>
    <numFmt numFmtId="175" formatCode="_ * #,##0.00_ ;_ * \-#,##0.00_ ;_ * &quot;-&quot;??_ ;_ @_ "/>
    <numFmt numFmtId="176" formatCode="_-&quot;$&quot;* #,##0_-;\-&quot;$&quot;* #,##0_-;_-&quot;$&quot;* &quot;-&quot;_-;_-@_-"/>
    <numFmt numFmtId="177" formatCode="_-* #,##0\ &quot;Pts&quot;_-;\-* #,##0\ &quot;Pts&quot;_-;_-* &quot;-&quot;\ &quot;Pts&quot;_-;_-@_-"/>
    <numFmt numFmtId="178" formatCode="_(&quot;$&quot;\ * #,##0_);_(&quot;$&quot;\ * \(#,##0\);_(&quot;$&quot;\ * &quot;-&quot;??_);_(@_)"/>
    <numFmt numFmtId="179" formatCode="_-* #,##0\ _€_-;\-* #,##0\ _€_-;_-* &quot;-&quot;??\ _€_-;_-@_-"/>
    <numFmt numFmtId="180" formatCode="0.0000%"/>
    <numFmt numFmtId="181" formatCode="_-* #,##0.0000000_-;\-* #,##0.0000000_-;_-* &quot;-&quot;_-;_-@_-"/>
    <numFmt numFmtId="182" formatCode="0.0000000%"/>
    <numFmt numFmtId="183" formatCode="_(&quot;$&quot;\ * #,##0.00000_);_(&quot;$&quot;\ * \(#,##0.00000\);_(&quot;$&quot;\ * &quot;-&quot;??_);_(@_)"/>
  </numFmts>
  <fonts count="4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3F3F76"/>
      <name val="Calibri"/>
      <family val="2"/>
      <scheme val="minor"/>
    </font>
    <font>
      <sz val="10"/>
      <name val="Arial"/>
      <family val="2"/>
    </font>
    <font>
      <b/>
      <sz val="10"/>
      <name val="Arial"/>
      <family val="2"/>
    </font>
    <font>
      <u/>
      <sz val="10"/>
      <color theme="10"/>
      <name val="Arial"/>
      <family val="2"/>
    </font>
    <font>
      <sz val="11"/>
      <color rgb="FF000000"/>
      <name val="Calibri"/>
      <family val="2"/>
    </font>
    <font>
      <sz val="8"/>
      <name val="Arial"/>
      <family val="2"/>
    </font>
    <font>
      <sz val="8"/>
      <color rgb="FF000000"/>
      <name val="Lato"/>
      <family val="2"/>
    </font>
    <font>
      <sz val="11"/>
      <name val="Calibri"/>
      <family val="2"/>
    </font>
    <font>
      <sz val="8"/>
      <name val="Arial"/>
      <family val="2"/>
    </font>
    <font>
      <sz val="10"/>
      <color theme="1"/>
      <name val="Arial"/>
      <family val="2"/>
    </font>
    <font>
      <sz val="11"/>
      <color theme="1"/>
      <name val="Calibri"/>
      <family val="2"/>
    </font>
    <font>
      <b/>
      <sz val="14"/>
      <name val="Arial Narrow"/>
      <family val="2"/>
    </font>
    <font>
      <b/>
      <sz val="12"/>
      <name val="Arial Narrow"/>
      <family val="2"/>
    </font>
    <font>
      <sz val="10"/>
      <name val="Arial Narrow"/>
      <family val="2"/>
    </font>
    <font>
      <sz val="11"/>
      <color indexed="8"/>
      <name val="Calibri"/>
      <family val="2"/>
    </font>
    <font>
      <sz val="12"/>
      <name val="Arial"/>
      <family val="2"/>
    </font>
    <font>
      <b/>
      <sz val="11"/>
      <color theme="1"/>
      <name val="Calibri"/>
      <family val="2"/>
    </font>
    <font>
      <sz val="12"/>
      <color rgb="FF000000"/>
      <name val="Calibri"/>
      <family val="2"/>
    </font>
    <font>
      <sz val="12"/>
      <color theme="1"/>
      <name val="Calibri"/>
      <family val="2"/>
    </font>
    <font>
      <u/>
      <sz val="11"/>
      <color theme="10"/>
      <name val="Calibri"/>
      <family val="2"/>
      <scheme val="minor"/>
    </font>
    <font>
      <sz val="10"/>
      <color rgb="FF000000"/>
      <name val="Arial"/>
      <family val="2"/>
    </font>
    <font>
      <b/>
      <sz val="20"/>
      <color theme="1"/>
      <name val="Calibri"/>
      <family val="2"/>
    </font>
    <font>
      <b/>
      <sz val="12"/>
      <color theme="1"/>
      <name val="Calibri"/>
      <family val="2"/>
    </font>
    <font>
      <b/>
      <sz val="12"/>
      <color rgb="FF000000"/>
      <name val="Calibri"/>
      <family val="2"/>
    </font>
    <font>
      <b/>
      <sz val="11"/>
      <name val="Calibri"/>
      <family val="2"/>
      <scheme val="minor"/>
    </font>
    <font>
      <sz val="11"/>
      <name val="Calibri"/>
      <family val="2"/>
      <scheme val="minor"/>
    </font>
    <font>
      <sz val="10"/>
      <name val="Arial"/>
      <family val="2"/>
    </font>
    <font>
      <sz val="12"/>
      <name val="Tahoma"/>
      <family val="2"/>
    </font>
    <font>
      <b/>
      <sz val="11"/>
      <color theme="0"/>
      <name val="Arial Narrow"/>
      <family val="2"/>
    </font>
    <font>
      <b/>
      <sz val="10"/>
      <name val="Arial Narrow"/>
      <family val="2"/>
    </font>
    <font>
      <sz val="10.5"/>
      <name val="Arial Narrow"/>
      <family val="2"/>
    </font>
    <font>
      <sz val="12"/>
      <name val="Arial Narrow"/>
      <family val="2"/>
    </font>
    <font>
      <sz val="11"/>
      <name val="Arial Narrow"/>
      <family val="2"/>
    </font>
    <font>
      <b/>
      <sz val="11"/>
      <name val="Arial Narrow"/>
      <family val="2"/>
    </font>
    <font>
      <b/>
      <sz val="12"/>
      <name val="Calibri"/>
      <family val="2"/>
      <scheme val="minor"/>
    </font>
    <font>
      <sz val="12"/>
      <name val="Calibri"/>
      <family val="2"/>
      <scheme val="minor"/>
    </font>
    <font>
      <sz val="11"/>
      <name val="Tahoma"/>
      <family val="2"/>
    </font>
    <font>
      <sz val="11"/>
      <color rgb="FF2B2B2B"/>
      <name val="Times New Roman"/>
      <family val="1"/>
    </font>
    <font>
      <sz val="12"/>
      <color theme="1"/>
      <name val="Arial Narrow"/>
      <family val="2"/>
    </font>
    <font>
      <sz val="12"/>
      <color theme="1"/>
      <name val="Arial"/>
      <family val="2"/>
    </font>
  </fonts>
  <fills count="28">
    <fill>
      <patternFill patternType="none"/>
    </fill>
    <fill>
      <patternFill patternType="gray125"/>
    </fill>
    <fill>
      <patternFill patternType="solid">
        <fgColor rgb="FFFFCC99"/>
      </patternFill>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2F2F2"/>
        <bgColor rgb="FFF2F2F2"/>
      </patternFill>
    </fill>
    <fill>
      <patternFill patternType="solid">
        <fgColor rgb="FFD8D8D8"/>
        <bgColor rgb="FFD8D8D8"/>
      </patternFill>
    </fill>
    <fill>
      <patternFill patternType="solid">
        <fgColor theme="0" tint="-0.249977111117893"/>
        <bgColor indexed="64"/>
      </patternFill>
    </fill>
    <fill>
      <patternFill patternType="solid">
        <fgColor theme="7"/>
        <bgColor indexed="64"/>
      </patternFill>
    </fill>
    <fill>
      <patternFill patternType="solid">
        <fgColor rgb="FFBFBFBF"/>
        <bgColor rgb="FFBFBFBF"/>
      </patternFill>
    </fill>
    <fill>
      <patternFill patternType="solid">
        <fgColor rgb="FFDADADA"/>
        <bgColor rgb="FFDADADA"/>
      </patternFill>
    </fill>
    <fill>
      <patternFill patternType="solid">
        <fgColor rgb="FF9CC2E5"/>
        <bgColor rgb="FF9CC2E5"/>
      </patternFill>
    </fill>
    <fill>
      <patternFill patternType="solid">
        <fgColor rgb="FFFFFFFF"/>
        <bgColor rgb="FFFFFFFF"/>
      </patternFill>
    </fill>
    <fill>
      <patternFill patternType="solid">
        <fgColor rgb="FFFFC000"/>
        <bgColor indexed="64"/>
      </patternFill>
    </fill>
    <fill>
      <patternFill patternType="solid">
        <fgColor theme="0" tint="-4.9989318521683403E-2"/>
        <bgColor rgb="FFF2F2F2"/>
      </patternFill>
    </fill>
    <fill>
      <patternFill patternType="solid">
        <fgColor theme="9" tint="0.59999389629810485"/>
        <bgColor rgb="FFF2F2F2"/>
      </patternFill>
    </fill>
    <fill>
      <patternFill patternType="solid">
        <fgColor rgb="FF8EAADB"/>
        <bgColor rgb="FF8EAADB"/>
      </patternFill>
    </fill>
    <fill>
      <patternFill patternType="solid">
        <fgColor theme="4" tint="0.39997558519241921"/>
        <bgColor rgb="FF8EAADB"/>
      </patternFill>
    </fill>
    <fill>
      <patternFill patternType="solid">
        <fgColor theme="4" tint="0.39997558519241921"/>
        <bgColor indexed="64"/>
      </patternFill>
    </fill>
    <fill>
      <patternFill patternType="solid">
        <fgColor theme="4" tint="0.39997558519241921"/>
        <bgColor rgb="FFFFFFFF"/>
      </patternFill>
    </fill>
    <fill>
      <patternFill patternType="solid">
        <fgColor theme="8" tint="0.39997558519241921"/>
        <bgColor rgb="FFF2F2F2"/>
      </patternFill>
    </fill>
    <fill>
      <patternFill patternType="solid">
        <fgColor theme="6" tint="0.39997558519241921"/>
        <bgColor rgb="FFF2F2F2"/>
      </patternFill>
    </fill>
    <fill>
      <patternFill patternType="solid">
        <fgColor rgb="FF0070C0"/>
        <bgColor indexed="64"/>
      </patternFill>
    </fill>
    <fill>
      <patternFill patternType="solid">
        <fgColor theme="5" tint="0.59999389629810485"/>
        <bgColor indexed="64"/>
      </patternFill>
    </fill>
    <fill>
      <patternFill patternType="solid">
        <fgColor theme="6" tint="0.59999389629810485"/>
        <bgColor rgb="FFF2F2F2"/>
      </patternFill>
    </fill>
  </fills>
  <borders count="4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rgb="FF000000"/>
      </left>
      <right style="thin">
        <color rgb="FF000000"/>
      </right>
      <top/>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medium">
        <color rgb="FF000000"/>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style="thin">
        <color indexed="64"/>
      </right>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58">
    <xf numFmtId="0" fontId="0" fillId="0" borderId="0"/>
    <xf numFmtId="41"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9" fillId="2" borderId="1" applyNumberFormat="0" applyAlignment="0" applyProtection="0"/>
    <xf numFmtId="0" fontId="10" fillId="0" borderId="0"/>
    <xf numFmtId="0" fontId="12" fillId="0" borderId="0" applyNumberFormat="0" applyFill="0" applyBorder="0" applyAlignment="0" applyProtection="0"/>
    <xf numFmtId="9" fontId="13" fillId="0" borderId="0" applyFont="0" applyFill="0" applyBorder="0" applyAlignment="0" applyProtection="0"/>
    <xf numFmtId="165" fontId="10" fillId="0" borderId="0" applyFont="0" applyFill="0" applyBorder="0" applyAlignment="0" applyProtection="0"/>
    <xf numFmtId="0" fontId="10" fillId="0" borderId="0"/>
    <xf numFmtId="9" fontId="10" fillId="0" borderId="0" applyFont="0" applyFill="0" applyBorder="0" applyAlignment="0" applyProtection="0"/>
    <xf numFmtId="0" fontId="7" fillId="0" borderId="0"/>
    <xf numFmtId="0" fontId="10" fillId="0" borderId="0"/>
    <xf numFmtId="0" fontId="10" fillId="0" borderId="0"/>
    <xf numFmtId="0" fontId="6" fillId="0" borderId="0"/>
    <xf numFmtId="170" fontId="10" fillId="0" borderId="0" applyFont="0" applyFill="0" applyBorder="0" applyAlignment="0" applyProtection="0"/>
    <xf numFmtId="9" fontId="10" fillId="0" borderId="0" applyFont="0" applyFill="0" applyBorder="0" applyAlignment="0" applyProtection="0"/>
    <xf numFmtId="170" fontId="6" fillId="0" borderId="0" applyFont="0" applyFill="0" applyBorder="0" applyAlignment="0" applyProtection="0"/>
    <xf numFmtId="173"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0" fontId="6" fillId="0" borderId="0"/>
    <xf numFmtId="164" fontId="23" fillId="0" borderId="0" applyFont="0" applyFill="0" applyBorder="0" applyAlignment="0" applyProtection="0"/>
    <xf numFmtId="0" fontId="10" fillId="0" borderId="0"/>
    <xf numFmtId="0" fontId="22" fillId="0" borderId="0"/>
    <xf numFmtId="175"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3" fillId="0" borderId="0"/>
    <xf numFmtId="176" fontId="13" fillId="0" borderId="0" applyFont="0" applyFill="0" applyBorder="0" applyAlignment="0" applyProtection="0"/>
    <xf numFmtId="0" fontId="10" fillId="0" borderId="0"/>
    <xf numFmtId="0" fontId="10" fillId="0" borderId="0"/>
    <xf numFmtId="9" fontId="6" fillId="0" borderId="0" applyFont="0" applyFill="0" applyBorder="0" applyAlignment="0" applyProtection="0"/>
    <xf numFmtId="0" fontId="6" fillId="0" borderId="0"/>
    <xf numFmtId="0" fontId="10" fillId="0" borderId="0"/>
    <xf numFmtId="0" fontId="10" fillId="0" borderId="0"/>
    <xf numFmtId="42" fontId="10" fillId="0" borderId="0" applyFont="0" applyFill="0" applyBorder="0" applyAlignment="0" applyProtection="0"/>
    <xf numFmtId="177" fontId="10" fillId="0" borderId="0" applyFont="0" applyFill="0" applyBorder="0" applyAlignment="0" applyProtection="0"/>
    <xf numFmtId="0" fontId="5" fillId="0" borderId="0"/>
    <xf numFmtId="9" fontId="27" fillId="0" borderId="0" applyFont="0" applyFill="0" applyBorder="0" applyAlignment="0" applyProtection="0"/>
    <xf numFmtId="170" fontId="10" fillId="0" borderId="0" applyFont="0" applyFill="0" applyBorder="0" applyAlignment="0" applyProtection="0"/>
    <xf numFmtId="42" fontId="5"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3" fillId="0" borderId="0"/>
    <xf numFmtId="0" fontId="27" fillId="0" borderId="0"/>
    <xf numFmtId="176" fontId="13" fillId="0" borderId="0" applyFont="0" applyFill="0" applyBorder="0" applyAlignment="0" applyProtection="0"/>
    <xf numFmtId="43" fontId="5" fillId="0" borderId="0" applyFont="0" applyFill="0" applyBorder="0" applyAlignment="0" applyProtection="0"/>
    <xf numFmtId="44" fontId="13" fillId="0" borderId="0" applyFont="0" applyFill="0" applyBorder="0" applyAlignment="0" applyProtection="0"/>
    <xf numFmtId="0" fontId="4" fillId="0" borderId="0"/>
    <xf numFmtId="42" fontId="4" fillId="0" borderId="0" applyFont="0" applyFill="0" applyBorder="0" applyAlignment="0" applyProtection="0"/>
    <xf numFmtId="0" fontId="3" fillId="0" borderId="0"/>
    <xf numFmtId="0" fontId="2" fillId="0" borderId="0"/>
    <xf numFmtId="0" fontId="10" fillId="0" borderId="0" applyNumberFormat="0" applyFill="0" applyBorder="0" applyAlignment="0" applyProtection="0"/>
    <xf numFmtId="43" fontId="35" fillId="0" borderId="0" applyFont="0" applyFill="0" applyBorder="0" applyAlignment="0" applyProtection="0"/>
    <xf numFmtId="0" fontId="1" fillId="0" borderId="0"/>
    <xf numFmtId="170" fontId="10" fillId="0" borderId="0" applyFont="0" applyFill="0" applyBorder="0" applyAlignment="0" applyProtection="0"/>
    <xf numFmtId="0" fontId="1" fillId="0" borderId="0"/>
  </cellStyleXfs>
  <cellXfs count="273">
    <xf numFmtId="0" fontId="0" fillId="0" borderId="0" xfId="0"/>
    <xf numFmtId="0" fontId="10" fillId="0" borderId="0" xfId="5"/>
    <xf numFmtId="0" fontId="11" fillId="0" borderId="0" xfId="5" applyFont="1" applyAlignment="1">
      <alignment vertical="center" wrapText="1"/>
    </xf>
    <xf numFmtId="0" fontId="11" fillId="0" borderId="0" xfId="5" quotePrefix="1" applyFont="1" applyAlignment="1">
      <alignment vertical="center" wrapText="1"/>
    </xf>
    <xf numFmtId="0" fontId="11" fillId="0" borderId="0" xfId="5" applyFont="1" applyAlignment="1">
      <alignment horizontal="left" vertical="center"/>
    </xf>
    <xf numFmtId="0" fontId="11" fillId="0" borderId="13" xfId="5" applyFont="1" applyBorder="1" applyAlignment="1">
      <alignment horizontal="center" vertical="center"/>
    </xf>
    <xf numFmtId="0" fontId="11" fillId="0" borderId="0" xfId="5" quotePrefix="1" applyFont="1" applyAlignment="1">
      <alignment horizontal="left"/>
    </xf>
    <xf numFmtId="0" fontId="11" fillId="0" borderId="0" xfId="5" applyFont="1" applyAlignment="1">
      <alignment horizontal="right"/>
    </xf>
    <xf numFmtId="0" fontId="11" fillId="0" borderId="13" xfId="5" applyFont="1" applyBorder="1"/>
    <xf numFmtId="0" fontId="11" fillId="0" borderId="10" xfId="5" applyFont="1" applyBorder="1" applyAlignment="1">
      <alignment horizontal="center"/>
    </xf>
    <xf numFmtId="0" fontId="11" fillId="0" borderId="13" xfId="5" applyFont="1" applyBorder="1" applyAlignment="1">
      <alignment horizontal="center"/>
    </xf>
    <xf numFmtId="0" fontId="10" fillId="0" borderId="10" xfId="5" applyBorder="1" applyAlignment="1">
      <alignment horizontal="justify" vertical="center"/>
    </xf>
    <xf numFmtId="0" fontId="10" fillId="0" borderId="13" xfId="5" applyBorder="1" applyAlignment="1">
      <alignment horizontal="center" vertical="center"/>
    </xf>
    <xf numFmtId="3" fontId="10" fillId="0" borderId="13" xfId="5" applyNumberFormat="1" applyBorder="1" applyAlignment="1">
      <alignment horizontal="center" vertical="center"/>
    </xf>
    <xf numFmtId="167" fontId="10" fillId="0" borderId="13" xfId="5" applyNumberFormat="1" applyBorder="1" applyAlignment="1">
      <alignment horizontal="justify" vertical="center"/>
    </xf>
    <xf numFmtId="0" fontId="10" fillId="0" borderId="10" xfId="5" applyBorder="1" applyAlignment="1">
      <alignment horizontal="left"/>
    </xf>
    <xf numFmtId="0" fontId="10" fillId="0" borderId="13" xfId="5" applyBorder="1" applyAlignment="1">
      <alignment horizontal="center"/>
    </xf>
    <xf numFmtId="3" fontId="10" fillId="0" borderId="13" xfId="5" applyNumberFormat="1" applyBorder="1" applyAlignment="1">
      <alignment horizontal="center"/>
    </xf>
    <xf numFmtId="4" fontId="10" fillId="0" borderId="13" xfId="5" applyNumberFormat="1" applyBorder="1" applyAlignment="1">
      <alignment horizontal="right"/>
    </xf>
    <xf numFmtId="0" fontId="11" fillId="0" borderId="0" xfId="5" applyFont="1"/>
    <xf numFmtId="0" fontId="11" fillId="0" borderId="13" xfId="5" applyFont="1" applyBorder="1" applyAlignment="1">
      <alignment horizontal="right"/>
    </xf>
    <xf numFmtId="167" fontId="11" fillId="0" borderId="13" xfId="5" applyNumberFormat="1" applyFont="1" applyBorder="1" applyAlignment="1">
      <alignment horizontal="right"/>
    </xf>
    <xf numFmtId="0" fontId="11" fillId="0" borderId="14" xfId="5" applyFont="1" applyBorder="1"/>
    <xf numFmtId="167" fontId="10" fillId="0" borderId="13" xfId="5" applyNumberFormat="1" applyBorder="1" applyAlignment="1">
      <alignment horizontal="right"/>
    </xf>
    <xf numFmtId="4" fontId="10" fillId="0" borderId="13" xfId="5" applyNumberFormat="1" applyBorder="1" applyAlignment="1">
      <alignment horizontal="center"/>
    </xf>
    <xf numFmtId="3" fontId="10" fillId="0" borderId="13" xfId="5" applyNumberFormat="1" applyBorder="1" applyAlignment="1">
      <alignment horizontal="right"/>
    </xf>
    <xf numFmtId="3" fontId="10" fillId="0" borderId="0" xfId="5" applyNumberFormat="1" applyAlignment="1">
      <alignment horizontal="right"/>
    </xf>
    <xf numFmtId="3" fontId="10" fillId="0" borderId="0" xfId="5" applyNumberFormat="1"/>
    <xf numFmtId="3" fontId="11" fillId="0" borderId="13" xfId="5" applyNumberFormat="1" applyFont="1" applyBorder="1" applyAlignment="1">
      <alignment horizontal="center"/>
    </xf>
    <xf numFmtId="0" fontId="10" fillId="0" borderId="13" xfId="5" applyBorder="1" applyAlignment="1">
      <alignment horizontal="justify" vertical="center" wrapText="1"/>
    </xf>
    <xf numFmtId="42" fontId="10" fillId="0" borderId="13" xfId="5" applyNumberFormat="1" applyBorder="1" applyAlignment="1">
      <alignment horizontal="center" vertical="center"/>
    </xf>
    <xf numFmtId="167" fontId="10" fillId="0" borderId="13" xfId="8" applyNumberFormat="1" applyBorder="1" applyAlignment="1">
      <alignment horizontal="center" vertical="center"/>
    </xf>
    <xf numFmtId="4" fontId="10" fillId="0" borderId="13" xfId="5" applyNumberFormat="1" applyBorder="1" applyAlignment="1">
      <alignment horizontal="center" vertical="center"/>
    </xf>
    <xf numFmtId="0" fontId="11" fillId="0" borderId="15" xfId="5" applyFont="1" applyBorder="1" applyAlignment="1">
      <alignment horizontal="right"/>
    </xf>
    <xf numFmtId="3" fontId="10" fillId="0" borderId="0" xfId="5" applyNumberFormat="1" applyAlignment="1">
      <alignment horizontal="center" vertical="center"/>
    </xf>
    <xf numFmtId="0" fontId="10" fillId="0" borderId="0" xfId="5" applyAlignment="1">
      <alignment horizontal="center" vertical="center"/>
    </xf>
    <xf numFmtId="0" fontId="10" fillId="0" borderId="13" xfId="5" applyBorder="1" applyAlignment="1">
      <alignment horizontal="left"/>
    </xf>
    <xf numFmtId="167" fontId="10" fillId="0" borderId="13" xfId="5" applyNumberFormat="1" applyBorder="1" applyAlignment="1">
      <alignment horizontal="center"/>
    </xf>
    <xf numFmtId="167" fontId="11" fillId="0" borderId="13" xfId="5" applyNumberFormat="1" applyFont="1" applyBorder="1" applyAlignment="1">
      <alignment horizontal="right" vertical="center"/>
    </xf>
    <xf numFmtId="0" fontId="15" fillId="0" borderId="0" xfId="9" applyFont="1"/>
    <xf numFmtId="0" fontId="15" fillId="0" borderId="0" xfId="9" quotePrefix="1" applyFont="1" applyAlignment="1">
      <alignment horizontal="left"/>
    </xf>
    <xf numFmtId="0" fontId="10" fillId="0" borderId="10" xfId="5" quotePrefix="1" applyBorder="1" applyAlignment="1">
      <alignment horizontal="left" vertical="center" wrapText="1"/>
    </xf>
    <xf numFmtId="0" fontId="10" fillId="0" borderId="13" xfId="5" applyBorder="1"/>
    <xf numFmtId="168" fontId="10" fillId="0" borderId="13" xfId="5" applyNumberFormat="1" applyBorder="1" applyAlignment="1">
      <alignment horizontal="center"/>
    </xf>
    <xf numFmtId="0" fontId="10" fillId="0" borderId="13" xfId="0" applyFont="1" applyBorder="1" applyAlignment="1">
      <alignment horizontal="center"/>
    </xf>
    <xf numFmtId="167" fontId="10" fillId="0" borderId="0" xfId="5" applyNumberFormat="1"/>
    <xf numFmtId="169" fontId="10" fillId="0" borderId="0" xfId="5" applyNumberFormat="1"/>
    <xf numFmtId="171" fontId="10" fillId="0" borderId="13" xfId="5" applyNumberFormat="1" applyBorder="1" applyAlignment="1">
      <alignment horizontal="center" vertical="center"/>
    </xf>
    <xf numFmtId="0" fontId="10" fillId="3" borderId="10" xfId="5" quotePrefix="1" applyFill="1" applyBorder="1" applyAlignment="1">
      <alignment horizontal="left" vertical="center" wrapText="1"/>
    </xf>
    <xf numFmtId="3" fontId="9" fillId="0" borderId="13" xfId="4" applyNumberFormat="1" applyFill="1" applyBorder="1" applyAlignment="1">
      <alignment horizontal="center" vertical="center"/>
    </xf>
    <xf numFmtId="0" fontId="13" fillId="0" borderId="0" xfId="44"/>
    <xf numFmtId="0" fontId="13" fillId="0" borderId="0" xfId="44" applyAlignment="1">
      <alignment wrapText="1"/>
    </xf>
    <xf numFmtId="0" fontId="27" fillId="15" borderId="0" xfId="44" applyFont="1" applyFill="1" applyAlignment="1">
      <alignment vertical="center"/>
    </xf>
    <xf numFmtId="0" fontId="27" fillId="0" borderId="21" xfId="45" applyBorder="1" applyAlignment="1">
      <alignment horizontal="center" vertical="center"/>
    </xf>
    <xf numFmtId="0" fontId="18" fillId="15" borderId="2" xfId="44" applyFont="1" applyFill="1" applyBorder="1" applyAlignment="1">
      <alignment horizontal="left" vertical="center" wrapText="1"/>
    </xf>
    <xf numFmtId="0" fontId="27" fillId="0" borderId="2" xfId="44" applyFont="1" applyBorder="1" applyAlignment="1">
      <alignment horizontal="center" vertical="center"/>
    </xf>
    <xf numFmtId="0" fontId="31" fillId="5" borderId="28" xfId="44" applyFont="1" applyFill="1" applyBorder="1" applyAlignment="1">
      <alignment horizontal="center" vertical="center"/>
    </xf>
    <xf numFmtId="0" fontId="27" fillId="5" borderId="29" xfId="44" applyFont="1" applyFill="1" applyBorder="1" applyAlignment="1">
      <alignment horizontal="center" vertical="center"/>
    </xf>
    <xf numFmtId="176" fontId="27" fillId="5" borderId="29" xfId="46" applyFont="1" applyFill="1" applyBorder="1" applyAlignment="1">
      <alignment horizontal="center" vertical="center"/>
    </xf>
    <xf numFmtId="0" fontId="31" fillId="14" borderId="17" xfId="44" applyFont="1" applyFill="1" applyBorder="1" applyAlignment="1">
      <alignment horizontal="center" vertical="center"/>
    </xf>
    <xf numFmtId="166" fontId="10" fillId="0" borderId="2" xfId="47" applyNumberFormat="1" applyFont="1" applyBorder="1" applyAlignment="1">
      <alignment horizontal="center" vertical="center" wrapText="1"/>
    </xf>
    <xf numFmtId="176" fontId="26" fillId="0" borderId="2" xfId="46" applyFont="1" applyFill="1" applyBorder="1" applyAlignment="1">
      <alignment horizontal="right" vertical="center"/>
    </xf>
    <xf numFmtId="176" fontId="32" fillId="14" borderId="0" xfId="46" applyFont="1" applyFill="1" applyBorder="1" applyAlignment="1">
      <alignment horizontal="right" vertical="center"/>
    </xf>
    <xf numFmtId="0" fontId="18" fillId="15" borderId="20" xfId="44" applyFont="1" applyFill="1" applyBorder="1" applyAlignment="1">
      <alignment horizontal="left" vertical="center" wrapText="1"/>
    </xf>
    <xf numFmtId="0" fontId="27" fillId="0" borderId="21" xfId="44" applyFont="1" applyBorder="1" applyAlignment="1">
      <alignment horizontal="center" vertical="center"/>
    </xf>
    <xf numFmtId="0" fontId="27" fillId="0" borderId="23" xfId="44" applyFont="1" applyBorder="1" applyAlignment="1">
      <alignment horizontal="center" vertical="center"/>
    </xf>
    <xf numFmtId="0" fontId="18" fillId="15" borderId="24" xfId="44" applyFont="1" applyFill="1" applyBorder="1" applyAlignment="1">
      <alignment horizontal="left" vertical="center" wrapText="1"/>
    </xf>
    <xf numFmtId="176" fontId="27" fillId="8" borderId="27" xfId="46" applyFont="1" applyFill="1" applyBorder="1" applyAlignment="1">
      <alignment horizontal="right" vertical="center"/>
    </xf>
    <xf numFmtId="176" fontId="27" fillId="8" borderId="20" xfId="46" applyFont="1" applyFill="1" applyBorder="1" applyAlignment="1">
      <alignment horizontal="right" vertical="center"/>
    </xf>
    <xf numFmtId="176" fontId="27" fillId="17" borderId="20" xfId="46" applyFont="1" applyFill="1" applyBorder="1" applyAlignment="1">
      <alignment horizontal="right" vertical="center"/>
    </xf>
    <xf numFmtId="176" fontId="13" fillId="0" borderId="0" xfId="44" applyNumberFormat="1"/>
    <xf numFmtId="176" fontId="27" fillId="8" borderId="2" xfId="46" applyFont="1" applyFill="1" applyBorder="1" applyAlignment="1">
      <alignment horizontal="right" vertical="center"/>
    </xf>
    <xf numFmtId="176" fontId="27" fillId="17" borderId="2" xfId="46" applyFont="1" applyFill="1" applyBorder="1" applyAlignment="1">
      <alignment horizontal="right" vertical="center"/>
    </xf>
    <xf numFmtId="176" fontId="27" fillId="18" borderId="2" xfId="46" applyFont="1" applyFill="1" applyBorder="1" applyAlignment="1">
      <alignment horizontal="right" vertical="center"/>
    </xf>
    <xf numFmtId="176" fontId="31" fillId="19" borderId="6" xfId="46" applyFont="1" applyFill="1" applyBorder="1" applyAlignment="1">
      <alignment horizontal="right" vertical="center"/>
    </xf>
    <xf numFmtId="176" fontId="32" fillId="19" borderId="6" xfId="46" applyFont="1" applyFill="1" applyBorder="1" applyAlignment="1">
      <alignment horizontal="right" vertical="center"/>
    </xf>
    <xf numFmtId="0" fontId="27" fillId="15" borderId="2" xfId="44" applyFont="1" applyFill="1" applyBorder="1" applyAlignment="1">
      <alignment vertical="center"/>
    </xf>
    <xf numFmtId="10" fontId="27" fillId="15" borderId="2" xfId="7" applyNumberFormat="1" applyFont="1" applyFill="1" applyBorder="1" applyAlignment="1">
      <alignment vertical="center"/>
    </xf>
    <xf numFmtId="0" fontId="15" fillId="0" borderId="0" xfId="44" applyFont="1"/>
    <xf numFmtId="0" fontId="15" fillId="0" borderId="0" xfId="44" quotePrefix="1" applyFont="1" applyAlignment="1">
      <alignment horizontal="left"/>
    </xf>
    <xf numFmtId="0" fontId="13" fillId="0" borderId="0" xfId="45" applyFont="1"/>
    <xf numFmtId="0" fontId="27" fillId="0" borderId="20" xfId="44" applyFont="1" applyBorder="1" applyAlignment="1">
      <alignment horizontal="center" vertical="center"/>
    </xf>
    <xf numFmtId="0" fontId="27" fillId="0" borderId="23" xfId="45" applyBorder="1" applyAlignment="1">
      <alignment horizontal="center" vertical="center"/>
    </xf>
    <xf numFmtId="0" fontId="27" fillId="0" borderId="24" xfId="44" applyFont="1" applyBorder="1" applyAlignment="1">
      <alignment horizontal="center" vertical="center"/>
    </xf>
    <xf numFmtId="176" fontId="27" fillId="0" borderId="20" xfId="46" applyFont="1" applyBorder="1" applyAlignment="1">
      <alignment horizontal="center" vertical="center"/>
    </xf>
    <xf numFmtId="176" fontId="27" fillId="0" borderId="2" xfId="46" applyFont="1" applyBorder="1" applyAlignment="1">
      <alignment horizontal="center" vertical="center"/>
    </xf>
    <xf numFmtId="176" fontId="27" fillId="16" borderId="2" xfId="46" applyFont="1" applyFill="1" applyBorder="1" applyAlignment="1">
      <alignment horizontal="center" vertical="center"/>
    </xf>
    <xf numFmtId="176" fontId="27" fillId="0" borderId="24" xfId="46" applyFont="1" applyBorder="1" applyAlignment="1">
      <alignment horizontal="center" vertical="center"/>
    </xf>
    <xf numFmtId="176" fontId="27" fillId="16" borderId="24" xfId="46" applyFont="1" applyFill="1" applyBorder="1" applyAlignment="1">
      <alignment horizontal="center" vertical="center"/>
    </xf>
    <xf numFmtId="0" fontId="27" fillId="22" borderId="24" xfId="44" applyFont="1" applyFill="1" applyBorder="1" applyAlignment="1">
      <alignment vertical="center"/>
    </xf>
    <xf numFmtId="10" fontId="27" fillId="22" borderId="24" xfId="44" applyNumberFormat="1" applyFont="1" applyFill="1" applyBorder="1" applyAlignment="1">
      <alignment vertical="center"/>
    </xf>
    <xf numFmtId="0" fontId="31" fillId="14" borderId="38" xfId="44" applyFont="1" applyFill="1" applyBorder="1" applyAlignment="1">
      <alignment horizontal="left" vertical="center"/>
    </xf>
    <xf numFmtId="0" fontId="31" fillId="14" borderId="39" xfId="44" applyFont="1" applyFill="1" applyBorder="1" applyAlignment="1">
      <alignment horizontal="left" vertical="center"/>
    </xf>
    <xf numFmtId="176" fontId="32" fillId="14" borderId="18" xfId="46" applyFont="1" applyFill="1" applyBorder="1" applyAlignment="1">
      <alignment horizontal="right" vertical="center"/>
    </xf>
    <xf numFmtId="176" fontId="26" fillId="14" borderId="18" xfId="46" applyFont="1" applyFill="1" applyBorder="1" applyAlignment="1">
      <alignment horizontal="right" vertical="center"/>
    </xf>
    <xf numFmtId="176" fontId="26" fillId="14" borderId="0" xfId="46" applyFont="1" applyFill="1" applyBorder="1" applyAlignment="1">
      <alignment horizontal="right" vertical="center"/>
    </xf>
    <xf numFmtId="0" fontId="27" fillId="15" borderId="19" xfId="44" applyFont="1" applyFill="1" applyBorder="1" applyAlignment="1">
      <alignment horizontal="center" vertical="center" wrapText="1"/>
    </xf>
    <xf numFmtId="176" fontId="26" fillId="0" borderId="20" xfId="46" applyFont="1" applyBorder="1" applyAlignment="1">
      <alignment horizontal="right" vertical="center"/>
    </xf>
    <xf numFmtId="176" fontId="26" fillId="0" borderId="20" xfId="46" applyFont="1" applyFill="1" applyBorder="1" applyAlignment="1">
      <alignment horizontal="right" vertical="center"/>
    </xf>
    <xf numFmtId="0" fontId="27" fillId="15" borderId="21" xfId="44" applyFont="1" applyFill="1" applyBorder="1" applyAlignment="1">
      <alignment horizontal="center" vertical="center" wrapText="1"/>
    </xf>
    <xf numFmtId="176" fontId="26" fillId="0" borderId="2" xfId="46" applyFont="1" applyBorder="1" applyAlignment="1">
      <alignment horizontal="right" vertical="center"/>
    </xf>
    <xf numFmtId="176" fontId="26" fillId="7" borderId="2" xfId="46" applyFont="1" applyFill="1" applyBorder="1" applyAlignment="1">
      <alignment horizontal="right" vertical="center"/>
    </xf>
    <xf numFmtId="176" fontId="26" fillId="0" borderId="22" xfId="46" applyFont="1" applyBorder="1" applyAlignment="1">
      <alignment horizontal="right" vertical="center"/>
    </xf>
    <xf numFmtId="0" fontId="27" fillId="15" borderId="23" xfId="44" applyFont="1" applyFill="1" applyBorder="1" applyAlignment="1">
      <alignment horizontal="center" vertical="center" wrapText="1"/>
    </xf>
    <xf numFmtId="176" fontId="26" fillId="0" borderId="24" xfId="46" applyFont="1" applyBorder="1" applyAlignment="1">
      <alignment horizontal="right" vertical="center"/>
    </xf>
    <xf numFmtId="176" fontId="26" fillId="0" borderId="37" xfId="46" applyFont="1" applyBorder="1" applyAlignment="1">
      <alignment horizontal="right" vertical="center"/>
    </xf>
    <xf numFmtId="0" fontId="31" fillId="14" borderId="3" xfId="44" applyFont="1" applyFill="1" applyBorder="1" applyAlignment="1">
      <alignment horizontal="center" vertical="center"/>
    </xf>
    <xf numFmtId="0" fontId="31" fillId="14" borderId="36" xfId="44" applyFont="1" applyFill="1" applyBorder="1" applyAlignment="1">
      <alignment horizontal="left" vertical="center"/>
    </xf>
    <xf numFmtId="0" fontId="27" fillId="15" borderId="20" xfId="44" applyFont="1" applyFill="1" applyBorder="1" applyAlignment="1">
      <alignment horizontal="left" vertical="center" wrapText="1"/>
    </xf>
    <xf numFmtId="176" fontId="27" fillId="7" borderId="20" xfId="46" applyFont="1" applyFill="1" applyBorder="1" applyAlignment="1">
      <alignment horizontal="right" vertical="center"/>
    </xf>
    <xf numFmtId="0" fontId="27" fillId="15" borderId="2" xfId="44" applyFont="1" applyFill="1" applyBorder="1" applyAlignment="1">
      <alignment horizontal="left" vertical="center" wrapText="1"/>
    </xf>
    <xf numFmtId="176" fontId="27" fillId="7" borderId="2" xfId="46" applyFont="1" applyFill="1" applyBorder="1" applyAlignment="1">
      <alignment horizontal="right" vertical="center"/>
    </xf>
    <xf numFmtId="0" fontId="27" fillId="15" borderId="24" xfId="44" applyFont="1" applyFill="1" applyBorder="1" applyAlignment="1">
      <alignment horizontal="left" vertical="center" wrapText="1"/>
    </xf>
    <xf numFmtId="176" fontId="26" fillId="0" borderId="24" xfId="46" applyFont="1" applyFill="1" applyBorder="1" applyAlignment="1">
      <alignment horizontal="right" vertical="center"/>
    </xf>
    <xf numFmtId="176" fontId="27" fillId="7" borderId="24" xfId="46" applyFont="1" applyFill="1" applyBorder="1" applyAlignment="1">
      <alignment horizontal="right" vertical="center"/>
    </xf>
    <xf numFmtId="0" fontId="31" fillId="14" borderId="36" xfId="44" quotePrefix="1" applyFont="1" applyFill="1" applyBorder="1" applyAlignment="1">
      <alignment horizontal="left" vertical="center"/>
    </xf>
    <xf numFmtId="0" fontId="27" fillId="0" borderId="40" xfId="44" applyFont="1" applyBorder="1" applyAlignment="1">
      <alignment horizontal="center" vertical="center"/>
    </xf>
    <xf numFmtId="0" fontId="27" fillId="0" borderId="31" xfId="44" applyFont="1" applyBorder="1" applyAlignment="1">
      <alignment horizontal="left" vertical="center"/>
    </xf>
    <xf numFmtId="0" fontId="27" fillId="0" borderId="31" xfId="44" applyFont="1" applyBorder="1" applyAlignment="1">
      <alignment horizontal="center" vertical="center"/>
    </xf>
    <xf numFmtId="166" fontId="10" fillId="0" borderId="31" xfId="47" applyNumberFormat="1" applyFont="1" applyBorder="1" applyAlignment="1">
      <alignment horizontal="center" vertical="center" wrapText="1"/>
    </xf>
    <xf numFmtId="176" fontId="26" fillId="0" borderId="31" xfId="46" applyFont="1" applyBorder="1" applyAlignment="1">
      <alignment horizontal="right" vertical="center"/>
    </xf>
    <xf numFmtId="176" fontId="13" fillId="0" borderId="31" xfId="46" applyFont="1" applyBorder="1"/>
    <xf numFmtId="176" fontId="26" fillId="7" borderId="31" xfId="46" applyFont="1" applyFill="1" applyBorder="1" applyAlignment="1">
      <alignment horizontal="right" vertical="center"/>
    </xf>
    <xf numFmtId="0" fontId="27" fillId="0" borderId="19" xfId="44" applyFont="1" applyBorder="1" applyAlignment="1">
      <alignment horizontal="center" vertical="center"/>
    </xf>
    <xf numFmtId="0" fontId="27" fillId="0" borderId="20" xfId="46" applyNumberFormat="1" applyFont="1" applyBorder="1" applyAlignment="1">
      <alignment horizontal="center" vertical="center"/>
    </xf>
    <xf numFmtId="176" fontId="26" fillId="11" borderId="20" xfId="46" applyFont="1" applyFill="1" applyBorder="1" applyAlignment="1">
      <alignment horizontal="right" vertical="center"/>
    </xf>
    <xf numFmtId="0" fontId="27" fillId="0" borderId="2" xfId="46" applyNumberFormat="1" applyFont="1" applyBorder="1" applyAlignment="1">
      <alignment horizontal="center" vertical="center"/>
    </xf>
    <xf numFmtId="176" fontId="26" fillId="11" borderId="2" xfId="46" applyFont="1" applyFill="1" applyBorder="1" applyAlignment="1">
      <alignment horizontal="right" vertical="center"/>
    </xf>
    <xf numFmtId="0" fontId="27" fillId="0" borderId="24" xfId="46" applyNumberFormat="1" applyFont="1" applyBorder="1" applyAlignment="1">
      <alignment horizontal="center" vertical="center"/>
    </xf>
    <xf numFmtId="176" fontId="27" fillId="23" borderId="20" xfId="46" applyFont="1" applyFill="1" applyBorder="1" applyAlignment="1">
      <alignment horizontal="right" vertical="center"/>
    </xf>
    <xf numFmtId="176" fontId="27" fillId="0" borderId="20" xfId="46" applyFont="1" applyFill="1" applyBorder="1" applyAlignment="1">
      <alignment horizontal="right" vertical="center"/>
    </xf>
    <xf numFmtId="176" fontId="27" fillId="24" borderId="2" xfId="46" applyFont="1" applyFill="1" applyBorder="1" applyAlignment="1">
      <alignment horizontal="right" vertical="center"/>
    </xf>
    <xf numFmtId="176" fontId="27" fillId="0" borderId="2" xfId="46" applyFont="1" applyFill="1" applyBorder="1" applyAlignment="1">
      <alignment horizontal="right" vertical="center"/>
    </xf>
    <xf numFmtId="176" fontId="27" fillId="15" borderId="0" xfId="44" applyNumberFormat="1" applyFont="1" applyFill="1" applyAlignment="1">
      <alignment vertical="center"/>
    </xf>
    <xf numFmtId="0" fontId="11" fillId="0" borderId="10" xfId="5" quotePrefix="1" applyFont="1" applyBorder="1" applyAlignment="1">
      <alignment horizontal="left" vertical="center" wrapText="1"/>
    </xf>
    <xf numFmtId="168" fontId="10" fillId="0" borderId="13" xfId="5" applyNumberFormat="1" applyBorder="1" applyAlignment="1">
      <alignment horizontal="center" vertical="center"/>
    </xf>
    <xf numFmtId="0" fontId="36" fillId="4" borderId="0" xfId="0" applyFont="1" applyFill="1" applyAlignment="1">
      <alignment vertical="center"/>
    </xf>
    <xf numFmtId="0" fontId="34" fillId="0" borderId="0" xfId="0" applyFont="1"/>
    <xf numFmtId="178" fontId="34" fillId="0" borderId="0" xfId="0" applyNumberFormat="1" applyFont="1"/>
    <xf numFmtId="0" fontId="38" fillId="10" borderId="2" xfId="0" applyFont="1" applyFill="1" applyBorder="1" applyAlignment="1">
      <alignment horizontal="center" vertical="center" wrapText="1"/>
    </xf>
    <xf numFmtId="0" fontId="38" fillId="10" borderId="2" xfId="0" applyFont="1" applyFill="1" applyBorder="1" applyAlignment="1">
      <alignment horizontal="center" vertical="center"/>
    </xf>
    <xf numFmtId="0" fontId="39" fillId="10" borderId="2" xfId="55" applyFont="1" applyFill="1" applyBorder="1" applyAlignment="1">
      <alignment horizontal="justify" vertical="center" wrapText="1"/>
    </xf>
    <xf numFmtId="0" fontId="22" fillId="10" borderId="2" xfId="0" applyFont="1" applyFill="1" applyBorder="1" applyAlignment="1">
      <alignment horizontal="center" vertical="center"/>
    </xf>
    <xf numFmtId="0" fontId="40" fillId="10" borderId="2" xfId="0" applyFont="1" applyFill="1" applyBorder="1" applyAlignment="1">
      <alignment horizontal="center" vertical="center"/>
    </xf>
    <xf numFmtId="170" fontId="41" fillId="10" borderId="2" xfId="56" applyFont="1" applyFill="1" applyBorder="1" applyAlignment="1">
      <alignment horizontal="justify" vertical="center"/>
    </xf>
    <xf numFmtId="0" fontId="39" fillId="4" borderId="2" xfId="55" applyFont="1" applyFill="1" applyBorder="1" applyAlignment="1">
      <alignment horizontal="justify" vertical="center" wrapText="1"/>
    </xf>
    <xf numFmtId="0" fontId="22" fillId="4" borderId="2" xfId="0" applyFont="1" applyFill="1" applyBorder="1" applyAlignment="1">
      <alignment horizontal="center" vertical="center"/>
    </xf>
    <xf numFmtId="0" fontId="40" fillId="4" borderId="2" xfId="0" applyFont="1" applyFill="1" applyBorder="1" applyAlignment="1">
      <alignment horizontal="center" vertical="center"/>
    </xf>
    <xf numFmtId="170" fontId="41" fillId="4" borderId="2" xfId="56" applyFont="1" applyFill="1" applyBorder="1" applyAlignment="1">
      <alignment horizontal="justify" vertical="center"/>
    </xf>
    <xf numFmtId="0" fontId="41" fillId="0" borderId="2" xfId="0" applyFont="1" applyBorder="1" applyAlignment="1">
      <alignment horizontal="justify" vertical="center" wrapText="1"/>
    </xf>
    <xf numFmtId="0" fontId="34" fillId="4" borderId="0" xfId="0" applyFont="1" applyFill="1"/>
    <xf numFmtId="0" fontId="21" fillId="6" borderId="2" xfId="0" applyFont="1" applyFill="1" applyBorder="1" applyAlignment="1">
      <alignment horizontal="center" vertical="center"/>
    </xf>
    <xf numFmtId="9" fontId="20" fillId="6" borderId="2" xfId="3" applyFont="1" applyFill="1" applyBorder="1" applyAlignment="1">
      <alignment horizontal="right" vertical="center"/>
    </xf>
    <xf numFmtId="0" fontId="43" fillId="0" borderId="0" xfId="0" applyFont="1"/>
    <xf numFmtId="172" fontId="20" fillId="10" borderId="2" xfId="56" applyNumberFormat="1" applyFont="1" applyFill="1" applyBorder="1" applyAlignment="1">
      <alignment horizontal="left" vertical="center"/>
    </xf>
    <xf numFmtId="170" fontId="20" fillId="10" borderId="2" xfId="56" applyFont="1" applyFill="1" applyBorder="1" applyAlignment="1">
      <alignment horizontal="left" vertical="center"/>
    </xf>
    <xf numFmtId="0" fontId="44" fillId="0" borderId="0" xfId="0" applyFont="1"/>
    <xf numFmtId="10" fontId="40" fillId="6" borderId="2" xfId="0" applyNumberFormat="1" applyFont="1" applyFill="1" applyBorder="1" applyAlignment="1">
      <alignment horizontal="right" vertical="center" wrapText="1"/>
    </xf>
    <xf numFmtId="170" fontId="40" fillId="0" borderId="2" xfId="56" applyFont="1" applyBorder="1" applyAlignment="1">
      <alignment vertical="center"/>
    </xf>
    <xf numFmtId="179" fontId="34" fillId="0" borderId="0" xfId="0" applyNumberFormat="1" applyFont="1"/>
    <xf numFmtId="180" fontId="34" fillId="0" borderId="0" xfId="3" applyNumberFormat="1" applyFont="1"/>
    <xf numFmtId="10" fontId="40" fillId="10" borderId="2" xfId="0" applyNumberFormat="1" applyFont="1" applyFill="1" applyBorder="1" applyAlignment="1">
      <alignment horizontal="right" vertical="center" wrapText="1"/>
    </xf>
    <xf numFmtId="170" fontId="40" fillId="10" borderId="2" xfId="56" applyFont="1" applyFill="1" applyBorder="1" applyAlignment="1">
      <alignment vertical="center"/>
    </xf>
    <xf numFmtId="170" fontId="21" fillId="10" borderId="2" xfId="56" applyFont="1" applyFill="1" applyBorder="1" applyAlignment="1">
      <alignment vertical="center"/>
    </xf>
    <xf numFmtId="170" fontId="40" fillId="0" borderId="2" xfId="56" applyFont="1" applyFill="1" applyBorder="1" applyAlignment="1">
      <alignment vertical="center"/>
    </xf>
    <xf numFmtId="9" fontId="21" fillId="10" borderId="2" xfId="3" applyFont="1" applyFill="1" applyBorder="1" applyAlignment="1">
      <alignment horizontal="right" vertical="center" wrapText="1"/>
    </xf>
    <xf numFmtId="170" fontId="20" fillId="10" borderId="2" xfId="56" applyFont="1" applyFill="1" applyBorder="1" applyAlignment="1">
      <alignment vertical="center"/>
    </xf>
    <xf numFmtId="0" fontId="38" fillId="0" borderId="8" xfId="0" applyFont="1" applyBorder="1" applyAlignment="1">
      <alignment horizontal="left" vertical="center" wrapText="1"/>
    </xf>
    <xf numFmtId="0" fontId="38" fillId="0" borderId="7" xfId="0" applyFont="1" applyBorder="1" applyAlignment="1">
      <alignment horizontal="left" vertical="center" wrapText="1"/>
    </xf>
    <xf numFmtId="0" fontId="38" fillId="0" borderId="9" xfId="0" applyFont="1" applyBorder="1" applyAlignment="1">
      <alignment horizontal="left" vertical="center" wrapText="1"/>
    </xf>
    <xf numFmtId="10" fontId="40" fillId="0" borderId="2" xfId="0" applyNumberFormat="1" applyFont="1" applyBorder="1" applyAlignment="1">
      <alignment horizontal="right" vertical="center" wrapText="1"/>
    </xf>
    <xf numFmtId="42" fontId="34" fillId="0" borderId="0" xfId="0" applyNumberFormat="1" applyFont="1"/>
    <xf numFmtId="43" fontId="34" fillId="0" borderId="0" xfId="54" applyFont="1"/>
    <xf numFmtId="0" fontId="45" fillId="0" borderId="35" xfId="0" applyFont="1" applyBorder="1"/>
    <xf numFmtId="0" fontId="45" fillId="0" borderId="34" xfId="0" applyFont="1" applyBorder="1"/>
    <xf numFmtId="0" fontId="34" fillId="0" borderId="34" xfId="0" applyFont="1" applyBorder="1"/>
    <xf numFmtId="43" fontId="34" fillId="0" borderId="34" xfId="54" applyFont="1" applyBorder="1"/>
    <xf numFmtId="43" fontId="33" fillId="0" borderId="2" xfId="54" applyFont="1" applyBorder="1" applyAlignment="1">
      <alignment horizontal="center"/>
    </xf>
    <xf numFmtId="43" fontId="34" fillId="0" borderId="0" xfId="0" applyNumberFormat="1" applyFont="1"/>
    <xf numFmtId="0" fontId="34" fillId="0" borderId="26" xfId="0" applyFont="1" applyBorder="1"/>
    <xf numFmtId="178" fontId="34" fillId="0" borderId="2" xfId="2" applyNumberFormat="1" applyFont="1" applyBorder="1"/>
    <xf numFmtId="172" fontId="34" fillId="0" borderId="0" xfId="54" applyNumberFormat="1" applyFont="1"/>
    <xf numFmtId="172" fontId="34" fillId="0" borderId="0" xfId="0" applyNumberFormat="1" applyFont="1"/>
    <xf numFmtId="183" fontId="34" fillId="0" borderId="0" xfId="2" applyNumberFormat="1" applyFont="1"/>
    <xf numFmtId="44" fontId="34" fillId="0" borderId="0" xfId="2" applyFont="1"/>
    <xf numFmtId="0" fontId="47" fillId="0" borderId="0" xfId="0" applyFont="1" applyAlignment="1">
      <alignment vertical="center"/>
    </xf>
    <xf numFmtId="0" fontId="31" fillId="9" borderId="41" xfId="44" applyFont="1" applyFill="1" applyBorder="1" applyAlignment="1">
      <alignment horizontal="center" vertical="center" wrapText="1"/>
    </xf>
    <xf numFmtId="0" fontId="31" fillId="9" borderId="42" xfId="44" applyFont="1" applyFill="1" applyBorder="1" applyAlignment="1">
      <alignment horizontal="center" vertical="center" wrapText="1"/>
    </xf>
    <xf numFmtId="0" fontId="31" fillId="9" borderId="43" xfId="44" applyFont="1" applyFill="1" applyBorder="1" applyAlignment="1">
      <alignment horizontal="center" vertical="center" wrapText="1"/>
    </xf>
    <xf numFmtId="0" fontId="31" fillId="9" borderId="16" xfId="44" applyFont="1" applyFill="1" applyBorder="1" applyAlignment="1">
      <alignment horizontal="center" vertical="center" wrapText="1"/>
    </xf>
    <xf numFmtId="0" fontId="27" fillId="0" borderId="44" xfId="45" applyBorder="1" applyAlignment="1">
      <alignment horizontal="center" vertical="center"/>
    </xf>
    <xf numFmtId="0" fontId="18" fillId="15" borderId="4" xfId="44" applyFont="1" applyFill="1" applyBorder="1" applyAlignment="1">
      <alignment horizontal="left" vertical="center" wrapText="1"/>
    </xf>
    <xf numFmtId="0" fontId="27" fillId="0" borderId="4" xfId="44" applyFont="1" applyBorder="1" applyAlignment="1">
      <alignment horizontal="center" vertical="center"/>
    </xf>
    <xf numFmtId="176" fontId="27" fillId="0" borderId="4" xfId="46" applyFont="1" applyBorder="1" applyAlignment="1">
      <alignment horizontal="center" vertical="center"/>
    </xf>
    <xf numFmtId="176" fontId="27" fillId="0" borderId="4" xfId="46" applyFont="1" applyFill="1" applyBorder="1" applyAlignment="1">
      <alignment horizontal="center" vertical="center"/>
    </xf>
    <xf numFmtId="0" fontId="31" fillId="14" borderId="28" xfId="45" applyFont="1" applyFill="1" applyBorder="1" applyAlignment="1">
      <alignment horizontal="center" vertical="center"/>
    </xf>
    <xf numFmtId="0" fontId="31" fillId="14" borderId="45" xfId="45" applyFont="1" applyFill="1" applyBorder="1" applyAlignment="1">
      <alignment horizontal="left" vertical="center"/>
    </xf>
    <xf numFmtId="0" fontId="31" fillId="14" borderId="45" xfId="44" applyFont="1" applyFill="1" applyBorder="1" applyAlignment="1">
      <alignment horizontal="center" vertical="center"/>
    </xf>
    <xf numFmtId="0" fontId="31" fillId="14" borderId="46" xfId="44" applyFont="1" applyFill="1" applyBorder="1" applyAlignment="1">
      <alignment horizontal="center" vertical="center"/>
    </xf>
    <xf numFmtId="0" fontId="31" fillId="14" borderId="30" xfId="44" applyFont="1" applyFill="1" applyBorder="1" applyAlignment="1">
      <alignment horizontal="center" vertical="center"/>
    </xf>
    <xf numFmtId="0" fontId="31" fillId="14" borderId="33" xfId="44" applyFont="1" applyFill="1" applyBorder="1" applyAlignment="1">
      <alignment horizontal="center" vertical="center"/>
    </xf>
    <xf numFmtId="176" fontId="27" fillId="16" borderId="4" xfId="46" applyFont="1" applyFill="1" applyBorder="1" applyAlignment="1">
      <alignment horizontal="center" vertical="center"/>
    </xf>
    <xf numFmtId="176" fontId="26" fillId="7" borderId="24" xfId="46" applyFont="1" applyFill="1" applyBorder="1" applyAlignment="1">
      <alignment horizontal="right" vertical="center"/>
    </xf>
    <xf numFmtId="0" fontId="27" fillId="15" borderId="2" xfId="44" applyFont="1" applyFill="1" applyBorder="1" applyAlignment="1">
      <alignment horizontal="center" vertical="center" wrapText="1"/>
    </xf>
    <xf numFmtId="0" fontId="27" fillId="15" borderId="24" xfId="44" applyFont="1" applyFill="1" applyBorder="1" applyAlignment="1">
      <alignment horizontal="center" vertical="center" wrapText="1"/>
    </xf>
    <xf numFmtId="166" fontId="10" fillId="0" borderId="24" xfId="47" applyNumberFormat="1" applyFont="1" applyBorder="1" applyAlignment="1">
      <alignment horizontal="center" vertical="center" wrapText="1"/>
    </xf>
    <xf numFmtId="0" fontId="27" fillId="15" borderId="2" xfId="44" applyFont="1" applyFill="1" applyBorder="1" applyAlignment="1">
      <alignment horizontal="justify" vertical="center" wrapText="1"/>
    </xf>
    <xf numFmtId="0" fontId="27" fillId="15" borderId="24" xfId="44" applyFont="1" applyFill="1" applyBorder="1" applyAlignment="1">
      <alignment horizontal="justify" vertical="center" wrapText="1"/>
    </xf>
    <xf numFmtId="176" fontId="26" fillId="16" borderId="24" xfId="46" applyFont="1" applyFill="1" applyBorder="1" applyAlignment="1">
      <alignment horizontal="right" vertical="center"/>
    </xf>
    <xf numFmtId="176" fontId="29" fillId="0" borderId="20" xfId="46" applyFont="1" applyFill="1" applyBorder="1" applyAlignment="1">
      <alignment horizontal="right" vertical="center"/>
    </xf>
    <xf numFmtId="176" fontId="29" fillId="0" borderId="2" xfId="46" applyFont="1" applyFill="1" applyBorder="1" applyAlignment="1">
      <alignment horizontal="right" vertical="center"/>
    </xf>
    <xf numFmtId="176" fontId="29" fillId="0" borderId="24" xfId="46" applyFont="1" applyFill="1" applyBorder="1" applyAlignment="1">
      <alignment horizontal="right" vertical="center"/>
    </xf>
    <xf numFmtId="0" fontId="24" fillId="0" borderId="0" xfId="0" applyFont="1"/>
    <xf numFmtId="0" fontId="48" fillId="0" borderId="0" xfId="0" applyFont="1" applyAlignment="1">
      <alignment horizontal="justify" vertical="center"/>
    </xf>
    <xf numFmtId="0" fontId="48" fillId="0" borderId="0" xfId="0" applyFont="1"/>
    <xf numFmtId="176" fontId="31" fillId="19" borderId="31" xfId="46" applyFont="1" applyFill="1" applyBorder="1" applyAlignment="1">
      <alignment horizontal="right" vertical="center"/>
    </xf>
    <xf numFmtId="176" fontId="32" fillId="19" borderId="31" xfId="46" applyFont="1" applyFill="1" applyBorder="1" applyAlignment="1">
      <alignment horizontal="right" vertical="center"/>
    </xf>
    <xf numFmtId="176" fontId="32" fillId="19" borderId="32" xfId="46" applyFont="1" applyFill="1" applyBorder="1" applyAlignment="1">
      <alignment horizontal="right" vertical="center"/>
    </xf>
    <xf numFmtId="176" fontId="26" fillId="16" borderId="2" xfId="46" applyFont="1" applyFill="1" applyBorder="1" applyAlignment="1">
      <alignment horizontal="right" vertical="center"/>
    </xf>
    <xf numFmtId="176" fontId="27" fillId="26" borderId="2" xfId="46" applyFont="1" applyFill="1" applyBorder="1" applyAlignment="1">
      <alignment horizontal="right" vertical="center"/>
    </xf>
    <xf numFmtId="176" fontId="27" fillId="27" borderId="2" xfId="46" applyFont="1" applyFill="1" applyBorder="1" applyAlignment="1">
      <alignment horizontal="right" vertical="center"/>
    </xf>
    <xf numFmtId="170" fontId="42" fillId="10" borderId="2" xfId="56" applyFont="1" applyFill="1" applyBorder="1" applyAlignment="1">
      <alignment horizontal="justify" vertical="center"/>
    </xf>
    <xf numFmtId="0" fontId="34" fillId="0" borderId="34" xfId="0" applyFont="1" applyBorder="1" applyAlignment="1">
      <alignment wrapText="1"/>
    </xf>
    <xf numFmtId="0" fontId="34" fillId="0" borderId="5" xfId="0" applyFont="1" applyBorder="1" applyAlignment="1">
      <alignment wrapText="1"/>
    </xf>
    <xf numFmtId="0" fontId="34" fillId="0" borderId="0" xfId="0" applyFont="1" applyAlignment="1">
      <alignment wrapText="1"/>
    </xf>
    <xf numFmtId="0" fontId="34" fillId="0" borderId="25" xfId="0" applyFont="1" applyBorder="1" applyAlignment="1">
      <alignment wrapText="1"/>
    </xf>
    <xf numFmtId="0" fontId="46" fillId="0" borderId="0" xfId="0" applyFont="1" applyAlignment="1">
      <alignment horizontal="justify" vertical="center"/>
    </xf>
    <xf numFmtId="181" fontId="34" fillId="0" borderId="0" xfId="1" applyNumberFormat="1" applyFont="1" applyBorder="1"/>
    <xf numFmtId="182" fontId="34" fillId="0" borderId="0" xfId="0" applyNumberFormat="1" applyFont="1"/>
    <xf numFmtId="0" fontId="47" fillId="0" borderId="0" xfId="0" applyFont="1" applyAlignment="1">
      <alignment vertical="center" wrapText="1"/>
    </xf>
    <xf numFmtId="0" fontId="21" fillId="10" borderId="8" xfId="0" applyFont="1" applyFill="1" applyBorder="1" applyAlignment="1">
      <alignment horizontal="right" vertical="center"/>
    </xf>
    <xf numFmtId="0" fontId="21" fillId="10" borderId="9" xfId="0" applyFont="1" applyFill="1" applyBorder="1" applyAlignment="1">
      <alignment horizontal="right" vertical="center"/>
    </xf>
    <xf numFmtId="0" fontId="21" fillId="10" borderId="7" xfId="0" applyFont="1" applyFill="1" applyBorder="1" applyAlignment="1">
      <alignment horizontal="right" vertical="center"/>
    </xf>
    <xf numFmtId="0" fontId="38" fillId="0" borderId="8" xfId="0" applyFont="1" applyBorder="1" applyAlignment="1">
      <alignment horizontal="left" vertical="center" wrapText="1"/>
    </xf>
    <xf numFmtId="0" fontId="38" fillId="0" borderId="7" xfId="0" applyFont="1" applyBorder="1" applyAlignment="1">
      <alignment horizontal="left" vertical="center" wrapText="1"/>
    </xf>
    <xf numFmtId="0" fontId="38" fillId="0" borderId="9" xfId="0" applyFont="1" applyBorder="1" applyAlignment="1">
      <alignment horizontal="left" vertical="center" wrapText="1"/>
    </xf>
    <xf numFmtId="0" fontId="38" fillId="0" borderId="2" xfId="0" applyFont="1" applyBorder="1" applyAlignment="1">
      <alignment horizontal="left" vertical="center" wrapText="1"/>
    </xf>
    <xf numFmtId="0" fontId="21" fillId="6" borderId="2" xfId="0" applyFont="1" applyFill="1" applyBorder="1" applyAlignment="1">
      <alignment horizontal="right" vertical="center"/>
    </xf>
    <xf numFmtId="0" fontId="20" fillId="10" borderId="2" xfId="0" applyFont="1" applyFill="1" applyBorder="1" applyAlignment="1">
      <alignment horizontal="right" vertical="center" wrapText="1"/>
    </xf>
    <xf numFmtId="0" fontId="37" fillId="25" borderId="8" xfId="0" applyFont="1" applyFill="1" applyBorder="1" applyAlignment="1">
      <alignment horizontal="center" vertical="center" wrapText="1"/>
    </xf>
    <xf numFmtId="0" fontId="37" fillId="25" borderId="9" xfId="0" applyFont="1" applyFill="1" applyBorder="1" applyAlignment="1">
      <alignment horizontal="center" vertical="center" wrapText="1"/>
    </xf>
    <xf numFmtId="0" fontId="37" fillId="25" borderId="7"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38" fillId="10" borderId="6" xfId="0" applyFont="1" applyFill="1" applyBorder="1" applyAlignment="1">
      <alignment horizontal="center" vertical="center" wrapText="1"/>
    </xf>
    <xf numFmtId="0" fontId="38" fillId="10" borderId="4" xfId="0" applyFont="1" applyFill="1" applyBorder="1" applyAlignment="1">
      <alignment horizontal="center" vertical="center" wrapText="1"/>
    </xf>
    <xf numFmtId="0" fontId="25" fillId="8" borderId="21" xfId="44" applyFont="1" applyFill="1" applyBorder="1" applyAlignment="1">
      <alignment horizontal="right" vertical="center"/>
    </xf>
    <xf numFmtId="0" fontId="16" fillId="0" borderId="2" xfId="44" applyFont="1" applyBorder="1"/>
    <xf numFmtId="0" fontId="31" fillId="0" borderId="23" xfId="44" applyFont="1" applyBorder="1" applyAlignment="1">
      <alignment horizontal="right" vertical="center"/>
    </xf>
    <xf numFmtId="0" fontId="16" fillId="0" borderId="24" xfId="44" applyFont="1" applyBorder="1"/>
    <xf numFmtId="0" fontId="31" fillId="20" borderId="23" xfId="44" applyFont="1" applyFill="1" applyBorder="1" applyAlignment="1">
      <alignment horizontal="right" vertical="center"/>
    </xf>
    <xf numFmtId="0" fontId="16" fillId="21" borderId="24" xfId="44" applyFont="1" applyFill="1" applyBorder="1"/>
    <xf numFmtId="0" fontId="31" fillId="19" borderId="23" xfId="44" applyFont="1" applyFill="1" applyBorder="1" applyAlignment="1">
      <alignment horizontal="right" vertical="center"/>
    </xf>
    <xf numFmtId="0" fontId="30" fillId="12" borderId="3" xfId="44" applyFont="1" applyFill="1" applyBorder="1" applyAlignment="1">
      <alignment horizontal="center" vertical="center" wrapText="1"/>
    </xf>
    <xf numFmtId="0" fontId="30" fillId="12" borderId="0" xfId="44" applyFont="1" applyFill="1" applyAlignment="1">
      <alignment horizontal="center" vertical="center" wrapText="1"/>
    </xf>
    <xf numFmtId="0" fontId="30" fillId="13" borderId="3" xfId="44" applyFont="1" applyFill="1" applyBorder="1" applyAlignment="1">
      <alignment horizontal="center" vertical="center"/>
    </xf>
    <xf numFmtId="0" fontId="30" fillId="13" borderId="0" xfId="44" applyFont="1" applyFill="1" applyAlignment="1">
      <alignment horizontal="center" vertical="center"/>
    </xf>
    <xf numFmtId="0" fontId="19" fillId="8" borderId="21" xfId="44" applyFont="1" applyFill="1" applyBorder="1" applyAlignment="1">
      <alignment horizontal="right" vertical="center"/>
    </xf>
    <xf numFmtId="0" fontId="25" fillId="8" borderId="19" xfId="44" applyFont="1" applyFill="1" applyBorder="1" applyAlignment="1">
      <alignment horizontal="right" vertical="center"/>
    </xf>
    <xf numFmtId="0" fontId="25" fillId="8" borderId="20" xfId="44" applyFont="1" applyFill="1" applyBorder="1" applyAlignment="1">
      <alignment horizontal="right" vertical="center"/>
    </xf>
    <xf numFmtId="0" fontId="31" fillId="19" borderId="40" xfId="44" applyFont="1" applyFill="1" applyBorder="1" applyAlignment="1">
      <alignment horizontal="right" vertical="center"/>
    </xf>
    <xf numFmtId="0" fontId="16" fillId="0" borderId="31" xfId="44" applyFont="1" applyBorder="1"/>
    <xf numFmtId="0" fontId="14" fillId="0" borderId="0" xfId="5" applyFont="1" applyAlignment="1">
      <alignment horizontal="center" vertical="center" wrapText="1"/>
    </xf>
    <xf numFmtId="0" fontId="11" fillId="0" borderId="10" xfId="5" applyFont="1" applyBorder="1" applyAlignment="1">
      <alignment horizontal="justify" vertical="center" wrapText="1"/>
    </xf>
    <xf numFmtId="0" fontId="11" fillId="0" borderId="11" xfId="5" quotePrefix="1" applyFont="1" applyBorder="1" applyAlignment="1">
      <alignment horizontal="justify" vertical="center" wrapText="1"/>
    </xf>
    <xf numFmtId="0" fontId="11" fillId="0" borderId="12" xfId="5" quotePrefix="1" applyFont="1" applyBorder="1" applyAlignment="1">
      <alignment horizontal="justify" vertical="center" wrapText="1"/>
    </xf>
    <xf numFmtId="0" fontId="11" fillId="0" borderId="10" xfId="5" applyFont="1" applyBorder="1" applyAlignment="1">
      <alignment horizontal="right" wrapText="1"/>
    </xf>
    <xf numFmtId="0" fontId="11" fillId="0" borderId="12" xfId="5" applyFont="1" applyBorder="1" applyAlignment="1">
      <alignment horizontal="right" wrapText="1"/>
    </xf>
    <xf numFmtId="0" fontId="11" fillId="0" borderId="11" xfId="5" applyFont="1" applyBorder="1" applyAlignment="1">
      <alignment horizontal="justify" vertical="center" wrapText="1"/>
    </xf>
    <xf numFmtId="0" fontId="11" fillId="0" borderId="12" xfId="5" applyFont="1" applyBorder="1" applyAlignment="1">
      <alignment horizontal="justify" vertical="center" wrapText="1"/>
    </xf>
    <xf numFmtId="0" fontId="11" fillId="0" borderId="11" xfId="5" applyFont="1" applyBorder="1" applyAlignment="1">
      <alignment horizontal="right" wrapText="1"/>
    </xf>
    <xf numFmtId="0" fontId="11" fillId="0" borderId="10" xfId="5" applyFont="1" applyBorder="1" applyAlignment="1">
      <alignment horizontal="justify" vertical="center"/>
    </xf>
    <xf numFmtId="0" fontId="11" fillId="0" borderId="11" xfId="5" applyFont="1" applyBorder="1" applyAlignment="1">
      <alignment horizontal="justify" vertical="center"/>
    </xf>
    <xf numFmtId="0" fontId="11" fillId="0" borderId="12" xfId="5" applyFont="1" applyBorder="1" applyAlignment="1">
      <alignment horizontal="justify" vertical="center"/>
    </xf>
  </cellXfs>
  <cellStyles count="58">
    <cellStyle name="Entrada" xfId="4" builtinId="20"/>
    <cellStyle name="Hipervínculo 2" xfId="6" xr:uid="{25E25485-9DD2-42CD-8F1F-EC88AF728A8C}"/>
    <cellStyle name="Hipervínculo 3" xfId="43" xr:uid="{02C061E5-0A4D-4F35-B4C8-3F8945998C3D}"/>
    <cellStyle name="Hyperlink" xfId="42" xr:uid="{8C5DFC44-59FB-4C9D-A02A-E57F9CE6FB02}"/>
    <cellStyle name="Millares" xfId="54" builtinId="3"/>
    <cellStyle name="Millares [0]" xfId="1" builtinId="6"/>
    <cellStyle name="Millares 2 2 2" xfId="19" xr:uid="{D44BD01E-5EA3-4DE3-A9F1-754E33745C1B}"/>
    <cellStyle name="Millares 3" xfId="15" xr:uid="{2D194CB1-2915-4DD5-A122-45C00067A709}"/>
    <cellStyle name="Millares 3 2" xfId="47" xr:uid="{DEDB463D-6C1E-4AA0-8065-83B6206BCACE}"/>
    <cellStyle name="Millares 3 2 2" xfId="40" xr:uid="{038C14F0-F1F8-4055-9F98-0097DC688E7B}"/>
    <cellStyle name="Millares 4 2" xfId="17" xr:uid="{0133510C-5036-4C0D-A150-8E9A409663CC}"/>
    <cellStyle name="Millares 6" xfId="25" xr:uid="{2C7A0AD9-3F97-4189-899F-36747338AB60}"/>
    <cellStyle name="Millares_Hoja1 2" xfId="56" xr:uid="{9243C06B-B167-4492-B327-DAE702F0DD8C}"/>
    <cellStyle name="Moneda" xfId="2" builtinId="4"/>
    <cellStyle name="Moneda [0] 2" xfId="41" xr:uid="{8468C133-DCE1-4ED8-9378-A5203490B664}"/>
    <cellStyle name="Moneda [0] 2 3" xfId="46" xr:uid="{CC2BE51F-FF37-4D81-AA02-50C706D3F916}"/>
    <cellStyle name="Moneda [0] 3" xfId="50" xr:uid="{2EBD3C4E-55BC-4150-88D4-F6B0C89A152E}"/>
    <cellStyle name="Moneda [0] 3 3" xfId="37" xr:uid="{B758DAFE-DA8C-4F57-B442-91F6B647C104}"/>
    <cellStyle name="Moneda [0] 6" xfId="29" xr:uid="{4097AA24-D03B-4103-B18F-F7F6309C14F7}"/>
    <cellStyle name="Moneda [0] 6 2" xfId="36" xr:uid="{33D13F7D-75A0-4650-9F26-54FAAA389EE9}"/>
    <cellStyle name="Moneda 10 2" xfId="22" xr:uid="{9ABD52F0-FF08-4D42-BDF2-EBBDE16761B6}"/>
    <cellStyle name="Moneda 2" xfId="8" xr:uid="{A4A30163-92CF-4722-967C-3F1958685E4F}"/>
    <cellStyle name="Moneda 2 2" xfId="20" xr:uid="{91FC8175-78D6-446F-B58F-59408CB91D01}"/>
    <cellStyle name="Moneda 3" xfId="48" xr:uid="{8B8E52B2-468B-4E4D-8FF4-4EEFD28D7BD6}"/>
    <cellStyle name="Moneda 3 2" xfId="18" xr:uid="{2E5A11F1-C024-4D12-BA97-B650B12EA51A}"/>
    <cellStyle name="Normal" xfId="0" builtinId="0"/>
    <cellStyle name="Normal 10" xfId="28" xr:uid="{EEF6212C-7E71-4EF3-A8C2-4EBD961F811F}"/>
    <cellStyle name="Normal 100 6" xfId="9" xr:uid="{ECE91228-F01D-465C-A959-314BAB806617}"/>
    <cellStyle name="Normal 102" xfId="23" xr:uid="{0E339DC3-2C76-4BFF-9823-48A38E6405BE}"/>
    <cellStyle name="Normal 11" xfId="12" xr:uid="{922D5065-BCA7-40B2-BFC5-FF88A2960685}"/>
    <cellStyle name="Normal 12" xfId="51" xr:uid="{D1884C8A-77CB-4A41-BCE9-B3DCD54B6C88}"/>
    <cellStyle name="Normal 12 2" xfId="57" xr:uid="{F26D8156-8F6F-4876-B427-316848F5568E}"/>
    <cellStyle name="Normal 13" xfId="24" xr:uid="{28C11A0A-A5AA-40C3-9732-20A4F8743292}"/>
    <cellStyle name="Normal 2" xfId="5" xr:uid="{36206699-973E-4466-9AF1-B885B73108BC}"/>
    <cellStyle name="Normal 2 2" xfId="13" xr:uid="{EFE00311-9CDA-4EA6-8C00-CDAAD8228A22}"/>
    <cellStyle name="Normal 2 2 2 2" xfId="31" xr:uid="{4EB23DA8-6889-4921-8E51-59E4B9B4DAF3}"/>
    <cellStyle name="Normal 2 3" xfId="53" xr:uid="{EF1DFAEC-955B-43C7-9266-79654CFCA05B}"/>
    <cellStyle name="Normal 3" xfId="11" xr:uid="{8E21C21D-F17C-463C-A3CB-7E7096B945E4}"/>
    <cellStyle name="Normal 3 2 2" xfId="33" xr:uid="{C050CFA3-F81F-45BB-B28D-735F5023A717}"/>
    <cellStyle name="Normal 3 3 2" xfId="55" xr:uid="{D800CE00-81E5-4029-BFB1-A7D9A8C72837}"/>
    <cellStyle name="Normal 3 4" xfId="21" xr:uid="{2D047790-C13F-47D8-87B5-29D5CD3CC07E}"/>
    <cellStyle name="Normal 3 4 2" xfId="38" xr:uid="{1D9EEBDE-3EB1-41EE-939E-2999360673A6}"/>
    <cellStyle name="Normal 3 5" xfId="34" xr:uid="{68D41205-14F1-4258-8C34-276D7863EBAF}"/>
    <cellStyle name="Normal 4" xfId="49" xr:uid="{00A01055-06C0-4A77-82FA-90B3B74C9D60}"/>
    <cellStyle name="Normal 4 2 2" xfId="30" xr:uid="{16119B13-3CE2-4EB2-8AED-3845DBF2EBFE}"/>
    <cellStyle name="Normal 4 3" xfId="44" xr:uid="{83A5BB76-9580-48AC-90A1-2FBD45C876BE}"/>
    <cellStyle name="Normal 5" xfId="52" xr:uid="{B8B8F0CA-C8AC-45A3-8F7C-959A18CD7ECA}"/>
    <cellStyle name="Normal 6 2" xfId="35" xr:uid="{4B65C2E4-8573-4A09-8941-626936F8F590}"/>
    <cellStyle name="Normal 6 2 2" xfId="14" xr:uid="{643CCC9C-2EC0-4668-9847-1E28F64B102B}"/>
    <cellStyle name="Normal 9" xfId="45" xr:uid="{2A62F4F5-3A62-4023-B644-5B1EE5D88B24}"/>
    <cellStyle name="Porcentaje" xfId="3" builtinId="5"/>
    <cellStyle name="Porcentaje 2" xfId="10" xr:uid="{09201CD2-5022-4073-AD53-A10B1F466A58}"/>
    <cellStyle name="Porcentaje 2 2" xfId="32" xr:uid="{B61463F0-3312-4EB6-9DA6-13306F277BF9}"/>
    <cellStyle name="Porcentaje 2 3" xfId="39" xr:uid="{89FA4787-31BA-440A-BF6C-CF29D87A14E5}"/>
    <cellStyle name="Porcentaje 3" xfId="7" xr:uid="{3412B457-484E-4711-91B7-5BF01C8A5055}"/>
    <cellStyle name="Porcentaje 4" xfId="26" xr:uid="{B4BA8E34-C878-4562-858E-45DE6DFE6297}"/>
    <cellStyle name="Porcentual 2" xfId="16" xr:uid="{7470D3E0-3295-4DD9-BBD6-EA2D9BA65A18}"/>
    <cellStyle name="Porcentual 2 2" xfId="27" xr:uid="{0D3FF8A4-8E3F-446A-B9F4-1F57DCDBA1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calcChain" Target="calcChain.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374073</xdr:colOff>
      <xdr:row>44</xdr:row>
      <xdr:rowOff>207818</xdr:rowOff>
    </xdr:from>
    <xdr:to>
      <xdr:col>1</xdr:col>
      <xdr:colOff>3006436</xdr:colOff>
      <xdr:row>51</xdr:row>
      <xdr:rowOff>161551</xdr:rowOff>
    </xdr:to>
    <xdr:pic>
      <xdr:nvPicPr>
        <xdr:cNvPr id="3" name="Imagen 2">
          <a:extLst>
            <a:ext uri="{FF2B5EF4-FFF2-40B4-BE49-F238E27FC236}">
              <a16:creationId xmlns:a16="http://schemas.microsoft.com/office/drawing/2014/main" id="{C336DB70-91D0-4EB2-969A-6010EF4C65A2}"/>
            </a:ext>
          </a:extLst>
        </xdr:cNvPr>
        <xdr:cNvPicPr>
          <a:picLocks noChangeAspect="1"/>
        </xdr:cNvPicPr>
      </xdr:nvPicPr>
      <xdr:blipFill>
        <a:blip xmlns:r="http://schemas.openxmlformats.org/officeDocument/2006/relationships" r:embed="rId1"/>
        <a:stretch>
          <a:fillRect/>
        </a:stretch>
      </xdr:blipFill>
      <xdr:spPr>
        <a:xfrm>
          <a:off x="374073" y="19216254"/>
          <a:ext cx="3214254" cy="16439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374073</xdr:colOff>
      <xdr:row>39</xdr:row>
      <xdr:rowOff>55419</xdr:rowOff>
    </xdr:from>
    <xdr:to>
      <xdr:col>1</xdr:col>
      <xdr:colOff>3006436</xdr:colOff>
      <xdr:row>46</xdr:row>
      <xdr:rowOff>9152</xdr:rowOff>
    </xdr:to>
    <xdr:pic>
      <xdr:nvPicPr>
        <xdr:cNvPr id="2" name="Imagen 1">
          <a:extLst>
            <a:ext uri="{FF2B5EF4-FFF2-40B4-BE49-F238E27FC236}">
              <a16:creationId xmlns:a16="http://schemas.microsoft.com/office/drawing/2014/main" id="{07DE2B37-6999-4D15-9621-3B65D69B997D}"/>
            </a:ext>
          </a:extLst>
        </xdr:cNvPr>
        <xdr:cNvPicPr>
          <a:picLocks noChangeAspect="1"/>
        </xdr:cNvPicPr>
      </xdr:nvPicPr>
      <xdr:blipFill>
        <a:blip xmlns:r="http://schemas.openxmlformats.org/officeDocument/2006/relationships" r:embed="rId1"/>
        <a:stretch>
          <a:fillRect/>
        </a:stretch>
      </xdr:blipFill>
      <xdr:spPr>
        <a:xfrm>
          <a:off x="374073" y="18024764"/>
          <a:ext cx="3214254" cy="16439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psegovco-my.sharepoint.com/Javier_or_compa/zulma/Fin/Anexos/PRESUPUESTOS-REV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unaledu-my.sharepoint.com/HP/Documentos/MSOFFICE/Excel/SIACE/EXCEL/PPTO98/JAGUA/JAGUA198.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https://ipsegovco-my.sharepoint.com/Encqe-14/725%20gestion%20electrificacion%20rural/Jose%20L/ENERTOLIMA/2012/ELECTRIFICACION%20RURAL/PROYECTOS%20DE%20ELECTRIFICACION1/FAER/RADICADOS%20EN%20UPME/MURILLO%202012/REV2/METODOLO/USUARIO/ejemplo/PROG.XLS?922FFE6C" TargetMode="External"/><Relationship Id="rId1" Type="http://schemas.openxmlformats.org/officeDocument/2006/relationships/externalLinkPath" Target="file:///\\922FFE6C\PROG.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s://ipsegovco-my.sharepoint.com/Encqe-14/725%20gestion%20electrificacion%20rural/Jose%20L/ENERTOLIMA/2012/ELECTRIFICACION%20RURAL/PROYECTOS%20DE%20ELECTRIFICACION1/FAER/RADICADOS%20EN%20UPME/MURILLO%202012/REV2/METODOLO/Usuario/ejemplo/EBI.XLS?922FFE6C" TargetMode="External"/><Relationship Id="rId1" Type="http://schemas.openxmlformats.org/officeDocument/2006/relationships/externalLinkPath" Target="file:///\\922FFE6C\EB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ipsegovco-my.sharepoint.com/contrato%20invias%20057/Users/Instalador0/Desktop/D/TRONCAL%20DEL%20NORTE/malaga/actas%20de%20obra/ACTA%20DE%20OBRA%20No%2010v2/ACTA,%20PREACTA%20Y%20MEMORIAS%2010/CANTIDADES_DE_OBRA_No._10v2.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ipsegovco-my.sharepoint.com/Encqe-14/725%20gestion%20electrificacion%20rural/Jose%20L/ENERTOLIMA/2012/ELECTRIFICACION%20RURAL/PROYECTOS%20DE%20ELECTRIFICACION1/FAER/RADICADOS%20EN%20UPME/MURILLO%202012/REV2/METODOLO/USUARIO/ejemplo/EV_01.xls?922FFE6C" TargetMode="External"/><Relationship Id="rId1" Type="http://schemas.openxmlformats.org/officeDocument/2006/relationships/externalLinkPath" Target="file:///\\922FFE6C\EV_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METODOLO\SISTEMA\PROYECTS\prog.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ipsegovco-my.sharepoint.com/VILLA%20TAKOA/Presupuesto/APUS%20VILLA%20TAKO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ipsegovco-my.sharepoint.com/Users/ALBERTO/Downloads/APU%20GRUPO%201%20TBOYACA_ABRIL%202014.xlsx"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https://ipsegovco-my.sharepoint.com/Encqe-14/725%20gestion%20electrificacion%20rural/Jose%20L/ENERTOLIMA/2012/ELECTRIFICACION%20RURAL/PROYECTOS%20DE%20ELECTRIFICACION1/FAER/RADICADOS%20EN%20UPME/MURILLO%202012/REV2/METODOLO/USUARIO/ejemplo/EVAL2.XLS?922FFE6C" TargetMode="External"/><Relationship Id="rId1" Type="http://schemas.openxmlformats.org/officeDocument/2006/relationships/externalLinkPath" Target="file:///\\922FFE6C\EVAL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ipsegovco-my.sharepoint.com/TELEMATIK/Proyecto%20con%20YAMIT/MAGDALENA%20CENTRO/MATRIZ%20PARA%20EL%20CALCULO%20DEL%20AIU%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resupuesto%20T\TIERRA%20BUENA%20FACTIBILIDAD%2010.09.2004%2040%20CASAS%20264%20APARTAMENTOS%20(CD%2015.09.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ipsegovco-my.sharepoint.com/C/Users/jmperez/Documents/TECNICA/DEPORTE%20Y%20RECREACION/02%20ESTANDARIZADO%20POLIDEPORTIVO/05%20HOJA%20CALCULO%20ESTANDARIZADO/PRESUPUESTO%20DEL%20POLIDEPORTIVO%20COMPLET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planeacionnacional-my.sharepoint.com/AFE/Mining/Admin/Template%20Models/Blank%2027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Users\Public\CONTRATO%20INVIAS%20057\1.%20CONTRATISTA%20DE%20OBRA\5.%20ACTAS\2.%20ACTA%20DE%20PAGO%20PARCIAL\ACTA%20DE%20PAGO%20No%2023\ACTA%20Y%20PREACTA%2023\CANTIDADES_DE_OBRA_ACTA_No_23%20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ipsegovco-my.sharepoint.com/Informaci&#243;n%20Metrol&#237;nea/Contratos/Metrolinea/CONSULTORIA%20METROLINEA/ESTRUCTURACION%20PLIEGOS%20DE%20CONDICIONES%20PORTAL%20NORTE/ENVIO%20# 9/NORTE/PRESUPUESTO PORTAL NORTE V.3.1 - 09-07-201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Users\user\AppData\Local\Temp\Temp1_APUS%20BOYACA%20FEBRERO%202011.zip\Copia%20de%20apus%20boyaca%20febrero%2015%20de%202011%20zona%202%20(copi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unaledu-my.sharepoint.com/MESING/Unidad%20C/00-2004/San%20Pedro/Lagunas/Linea%20de%20Impulsio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ipsegovco-my.sharepoint.com/ANEXO%202/Users/ING~1.OSC/AppData/Local/Temp/Rar$DI01.853/Cantidades_750%20_Alta_Suelo%20AB.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Usuario\Downloads\PRESUPUESTO%20sabanalarga%202010kw.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mgonzalez/Documents/FAZNI%202025/PROYECTOS/BFAZNI%20474%20Magdalena%20Centro/5.%20Presupuestal/1.%20Presupuesto/12%201%20PRESUPUESTO%20GENERAL%20CONJUNTO%20MAGDALE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psegovco-my.sharepoint.com/TELEMATIK/Proyecto%20con%20YAMIT/MAGDALENA%20CENTRO/Presupuesto%20Construcci&#243;n%20Puente%20Peatonal%20Manit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Users\user\Documents\CAMINOS%20DE%20LA%20PROSPERIDAD\SEGUNDA%20FASE\Copia%20de%20apus%20boyaca%20febrero%2015%20de%202011%20zona%202%20(copi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psegovco-my.sharepoint.com/3B33EFB1/PE_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ipsegovco-my.sharepoint.com/3B33EFB1/IDE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LESPINOSA\010_Metod_Social\APU_Presupuesto\Impactos-plan%20de%20gesti&#243;n%20social-%20presupuesto%201303202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psegovco-my.sharepoint.com/Licitaciones1/c/Trabajos%20La%20Espanola%20-%20Calarca/Grupo%20Arturo/Arturo%20A.%20Gonzalez%20R.%20Espanola%20-%20Calarca/BARBOSA/ACTASBA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ipsegovco-my.sharepoint.com/Calidad/iso/Documents%20and%20Settings/Latinco%20S.A/Mis%20documentos/ARCHIVOS%20OSCAR/invias/corredores%20viales/PARTICIPAMOS/PRIMERA%20RONDA/analisis%20de%20precios%20unitarios%20-%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
      <sheetName val="Gráfico1"/>
      <sheetName val="MD"/>
      <sheetName val="AXD"/>
      <sheetName val="MI"/>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de Ciencia"/>
      <sheetName val="Indicadores de Empleo"/>
      <sheetName val="Indicadores Gestión"/>
      <sheetName val="Indicadores de Impacto"/>
      <sheetName val="PR-04"/>
      <sheetName val="Indicadores de Producto"/>
      <sheetName val="Un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abilidad"/>
      <sheetName val="Inicio"/>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ACTA"/>
      <sheetName val="presupuesto"/>
      <sheetName val="(Item 1P)"/>
      <sheetName val="(Item 200.2)"/>
      <sheetName val="(Item 201.7)"/>
      <sheetName val="(Item 201.15)"/>
      <sheetName val="(Item 210,2,2)"/>
      <sheetName val="(Item 210,2,1)"/>
      <sheetName val="(Item 211,1)"/>
      <sheetName val="(Item 220,1)"/>
      <sheetName val="(Item 221,1)"/>
      <sheetName val="(Item 230,2)"/>
      <sheetName val="(Item 231,1)"/>
      <sheetName val="(Item 2p)"/>
      <sheetName val="(Item 310,1)"/>
      <sheetName val="(Item 320,1)"/>
      <sheetName val="(Item 420,1)"/>
      <sheetName val="(Item 450,2P)"/>
      <sheetName val="(Item 466,1P)"/>
      <sheetName val="(Item 500,1)"/>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210,2,2) (2)"/>
      <sheetName val="(Item 900.3)"/>
      <sheetName val="(Item 900,3)"/>
      <sheetName val="FREDY"/>
      <sheetName val="(Item NP 330)"/>
      <sheetName val="(Item NP 641,1P)"/>
      <sheetName val="(Item NP 341,2,2P)"/>
      <sheetName val="(Item NP 3P1)"/>
      <sheetName val="(Item NP 4P1)"/>
      <sheetName val="(Item NP 4P2)"/>
      <sheetName val="(Item NP 4P3)"/>
      <sheetName val="(Item NP 4P4)"/>
      <sheetName val="(Item NP 4P5)"/>
      <sheetName val="(Item 420,1) (50)"/>
      <sheetName val="(Item NP 450.2P)"/>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_rp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dice"/>
      <sheetName val="PR-01"/>
      <sheetName val="PR-02"/>
      <sheetName val="PR-03"/>
      <sheetName val="PR-04"/>
      <sheetName val="Control"/>
      <sheetName val="Indicadores de Ciencia"/>
      <sheetName val="Indicadores de Empleo"/>
      <sheetName val="Indicadores de Eficiencia"/>
      <sheetName val="Unidades"/>
      <sheetName val="Indicadores de Producto"/>
      <sheetName val="Indicadores de Impacto"/>
      <sheetName val="Indicadores Gestión"/>
      <sheetName val="Listado"/>
      <sheetName val="Entidades Financiadoras"/>
      <sheetName val="tipos_entidad"/>
      <sheetName val="tipo_recurso"/>
      <sheetName val="Hoja1"/>
      <sheetName val="PE-Indice"/>
      <sheetName val="PE-01"/>
      <sheetName val="PE-02"/>
      <sheetName val="PE-03"/>
      <sheetName val="PE-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UNITARIOS"/>
      <sheetName val="MATERIAL"/>
      <sheetName val="EQUIPO"/>
      <sheetName val="TRANSPORTE"/>
      <sheetName val="MANO OBRA"/>
      <sheetName val="MEMORIAS"/>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SUMINISTROS"/>
      <sheetName val="200P1"/>
      <sheetName val="200P2"/>
      <sheetName val="200.1"/>
      <sheetName val="200.2"/>
      <sheetName val="201.1"/>
      <sheetName val="201.2"/>
      <sheetName val="201.3"/>
      <sheetName val="201.3P"/>
      <sheetName val="201.4"/>
      <sheetName val="201.5"/>
      <sheetName val="201.6"/>
      <sheetName val="201.7"/>
      <sheetName val="201.8"/>
      <sheetName val="201.9"/>
      <sheetName val="201.10"/>
      <sheetName val="201.11"/>
      <sheetName val="201.12"/>
      <sheetName val="201.13"/>
      <sheetName val="201.14"/>
      <sheetName val="201.15"/>
      <sheetName val="201.16"/>
      <sheetName val="201.17"/>
      <sheetName val="201.18"/>
      <sheetName val="201.19"/>
      <sheetName val="201.20"/>
      <sheetName val="201.21"/>
      <sheetName val="201.22"/>
      <sheetName val="210.1.1"/>
      <sheetName val="210.1.2"/>
      <sheetName val="210.2.1"/>
      <sheetName val="210.2.2"/>
      <sheetName val="210.2.3"/>
      <sheetName val="210.2.4"/>
      <sheetName val="211.1"/>
      <sheetName val="220.1"/>
      <sheetName val="221.1"/>
      <sheetName val="221.2"/>
      <sheetName val="225P"/>
      <sheetName val="230.1"/>
      <sheetName val="230.2"/>
      <sheetName val="231.1"/>
      <sheetName val="232.1"/>
      <sheetName val="234.1"/>
      <sheetName val="310.1"/>
      <sheetName val="311.1"/>
      <sheetName val="311P1"/>
      <sheetName val="311P2"/>
      <sheetName val="311P3"/>
      <sheetName val="312.1"/>
      <sheetName val="312.2"/>
      <sheetName val="312.3"/>
      <sheetName val="312.4"/>
      <sheetName val="320.1"/>
      <sheetName val="320.2"/>
      <sheetName val="330.1"/>
      <sheetName val="330.2"/>
      <sheetName val="340.1"/>
      <sheetName val="340.2"/>
      <sheetName val="340.3"/>
      <sheetName val="341.1"/>
      <sheetName val="341.2"/>
      <sheetName val="342.1"/>
      <sheetName val="341.1P"/>
      <sheetName val="410.1"/>
      <sheetName val="410.2"/>
      <sheetName val="411.1"/>
      <sheetName val="411.2"/>
      <sheetName val="411.3"/>
      <sheetName val="414.1"/>
      <sheetName val="414.2"/>
      <sheetName val="414.3"/>
      <sheetName val="414.4"/>
      <sheetName val="414.5"/>
      <sheetName val="415.1"/>
      <sheetName val="420.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34P"/>
      <sheetName val="440.1"/>
      <sheetName val="440.1P"/>
      <sheetName val="440.2"/>
      <sheetName val="440.2P"/>
      <sheetName val="440.3"/>
      <sheetName val="440.3P"/>
      <sheetName val="440.4"/>
      <sheetName val="441.1"/>
      <sheetName val="441.1P"/>
      <sheetName val="441.2"/>
      <sheetName val="441.2P"/>
      <sheetName val="441.3"/>
      <sheetName val="441.3P"/>
      <sheetName val="441.4"/>
      <sheetName val="450.1"/>
      <sheetName val="450.1P"/>
      <sheetName val="450.2"/>
      <sheetName val="450.2P"/>
      <sheetName val="450.3"/>
      <sheetName val="450.3P"/>
      <sheetName val="450.4"/>
      <sheetName val="450.5"/>
      <sheetName val="450.6"/>
      <sheetName val="450.7"/>
      <sheetName val="450.8"/>
      <sheetName val="450.9"/>
      <sheetName val="450.9P"/>
      <sheetName val="451.1"/>
      <sheetName val="451.1P"/>
      <sheetName val="451.2"/>
      <sheetName val="451.2P"/>
      <sheetName val="451.3"/>
      <sheetName val="451.3P"/>
      <sheetName val="451.4"/>
      <sheetName val="452.1"/>
      <sheetName val="452.1P"/>
      <sheetName val="452.2"/>
      <sheetName val="452.2P"/>
      <sheetName val="452.3"/>
      <sheetName val="452.3P"/>
      <sheetName val="452.4"/>
      <sheetName val="452.4P"/>
      <sheetName val="453.1"/>
      <sheetName val="460.1"/>
      <sheetName val="460.1P"/>
      <sheetName val="461.1"/>
      <sheetName val="461.2"/>
      <sheetName val="462.1"/>
      <sheetName val="462.1.1"/>
      <sheetName val="462.2"/>
      <sheetName val="464.1"/>
      <sheetName val="464.2"/>
      <sheetName val="464.3"/>
      <sheetName val="464.4"/>
      <sheetName val="465.1"/>
      <sheetName val="466.1"/>
      <sheetName val="466.2"/>
      <sheetName val="500.1"/>
      <sheetName val="501.1"/>
      <sheetName val="510.1"/>
      <sheetName val="510P1"/>
      <sheetName val="510P2"/>
      <sheetName val="510P3"/>
      <sheetName val="600.1"/>
      <sheetName val="600.2"/>
      <sheetName val="600.3"/>
      <sheetName val="600.4"/>
      <sheetName val="600.4P"/>
      <sheetName val="600.5"/>
      <sheetName val="600.5P"/>
      <sheetName val="610.1"/>
      <sheetName val="610.2"/>
      <sheetName val="620.1"/>
      <sheetName val="620.1P"/>
      <sheetName val="620.2"/>
      <sheetName val="620.2P"/>
      <sheetName val="620.3."/>
      <sheetName val="620.3"/>
      <sheetName val="621.1"/>
      <sheetName val="621.2"/>
      <sheetName val="621.3"/>
      <sheetName val="621.4"/>
      <sheetName val="621.5"/>
      <sheetName val="621.5P"/>
      <sheetName val="621.6"/>
      <sheetName val="621.7P"/>
      <sheetName val="622.1"/>
      <sheetName val="622.2"/>
      <sheetName val="622.3"/>
      <sheetName val="622.4"/>
      <sheetName val="622.5"/>
      <sheetName val="623.1"/>
      <sheetName val="623.1."/>
      <sheetName val="630.1"/>
      <sheetName val="630.2"/>
      <sheetName val="630.3"/>
      <sheetName val="630.4"/>
      <sheetName val="630.5"/>
      <sheetName val="630.6"/>
      <sheetName val="630.7"/>
      <sheetName val="630.1P"/>
      <sheetName val="630.2P"/>
      <sheetName val="630.3P"/>
      <sheetName val="630.8P"/>
      <sheetName val="632.1"/>
      <sheetName val="632.1P"/>
      <sheetName val="632P"/>
      <sheetName val="640.1"/>
      <sheetName val="640.2"/>
      <sheetName val="641.1"/>
      <sheetName val="641.2"/>
      <sheetName val="641P"/>
      <sheetName val="642.1"/>
      <sheetName val="642.2"/>
      <sheetName val="642P1"/>
      <sheetName val="642P2"/>
      <sheetName val="642P3"/>
      <sheetName val="650.1"/>
      <sheetName val="650.2"/>
      <sheetName val="650.3"/>
      <sheetName val="650.4"/>
      <sheetName val="660.1"/>
      <sheetName val="660.2"/>
      <sheetName val="660.3"/>
      <sheetName val="661.1"/>
      <sheetName val="662.1"/>
      <sheetName val="662.2"/>
      <sheetName val="670.1"/>
      <sheetName val="670.2"/>
      <sheetName val="671.1"/>
      <sheetName val="671.2"/>
      <sheetName val="672.1"/>
      <sheetName val="673.1"/>
      <sheetName val="673.2"/>
      <sheetName val="673.3"/>
      <sheetName val="674.1"/>
      <sheetName val="674.2"/>
      <sheetName val="676P"/>
      <sheetName val="680.1"/>
      <sheetName val="680.2"/>
      <sheetName val="680.3"/>
      <sheetName val="681.1"/>
      <sheetName val="682.1"/>
      <sheetName val="682P"/>
      <sheetName val="683P"/>
      <sheetName val="690.1"/>
      <sheetName val="690.1P"/>
      <sheetName val="700.1"/>
      <sheetName val="700.2"/>
      <sheetName val="700.3"/>
      <sheetName val="700.4"/>
      <sheetName val="700P"/>
      <sheetName val="701.1"/>
      <sheetName val="710.1"/>
      <sheetName val="710.2"/>
      <sheetName val="710.3"/>
      <sheetName val="720.1"/>
      <sheetName val="730.1"/>
      <sheetName val="730.2"/>
      <sheetName val="730.3"/>
      <sheetName val="731.1"/>
      <sheetName val="740.1"/>
      <sheetName val="741.1"/>
      <sheetName val="800.1"/>
      <sheetName val="800.2"/>
      <sheetName val="800.3"/>
      <sheetName val="800.4"/>
      <sheetName val="800P"/>
      <sheetName val="801.1"/>
      <sheetName val="801.2"/>
      <sheetName val="801.3"/>
      <sheetName val="801.4"/>
      <sheetName val="801.5"/>
      <sheetName val="801.6"/>
      <sheetName val="801.7"/>
      <sheetName val="810.1"/>
      <sheetName val="810.2"/>
      <sheetName val="810.3"/>
      <sheetName val="811.1"/>
      <sheetName val="812.1"/>
      <sheetName val="815P"/>
      <sheetName val="900.1"/>
      <sheetName val="900.2"/>
      <sheetName val="9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28"/>
      <sheetName val="Guias_Sectoriales"/>
      <sheetName val="procesos"/>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 val="Equipo"/>
      <sheetName val="materiales"/>
      <sheetName val="otros"/>
      <sheetName val="Insumos"/>
      <sheetName val="MATERIAL"/>
      <sheetName val="APU"/>
      <sheetName val="Presup_Canch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APA 50 SMMLV"/>
      <sheetName val="PYG aptos"/>
      <sheetName val="67,15% APT Y 32,85% CASAS ACIDO"/>
      <sheetName val="PYG COMBINADO ACIDO"/>
      <sheetName val="67,15% APT Y 32,85% CASAS"/>
      <sheetName val="PYG COMBINADO"/>
      <sheetName val="FLUJO DE CAJA"/>
      <sheetName val="SUPUESTOS"/>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MAIN"/>
      <sheetName val="DIV INC"/>
      <sheetName val="LBO Analysis"/>
      <sheetName val="Multiple"/>
      <sheetName val="Perpetuity"/>
      <sheetName val="DCF 3"/>
      <sheetName val="WACC II"/>
      <sheetName val="S&amp;P"/>
      <sheetName val="Developer Notes"/>
      <sheetName val="EQ. IRR"/>
      <sheetName val="COVEN"/>
      <sheetName val="SUMMARY"/>
      <sheetName val="Reconciliations"/>
      <sheetName val="LTM"/>
      <sheetName val="CREDIT STATS"/>
      <sheetName val="Toggles"/>
      <sheetName val="Data"/>
      <sheetName val="dPrint"/>
      <sheetName val="DropZone"/>
      <sheetName val="mProcess"/>
      <sheetName val="mlError"/>
      <sheetName val="mGlobals"/>
      <sheetName val="mMain"/>
      <sheetName val="mToggles"/>
      <sheetName val="mcFunctions"/>
      <sheetName val="mMisc"/>
      <sheetName val="mdPrint"/>
      <sheetName val="CONS"/>
      <sheetName val="EQUI"/>
      <sheetName val="OTROS M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DATOS"/>
      <sheetName val="PREACTA"/>
      <sheetName val="(Item 200.2)"/>
      <sheetName val="(Item 1P)"/>
      <sheetName val="(Item 201.7)"/>
      <sheetName val="(Item 201.15)"/>
      <sheetName val="(Item 2p)"/>
      <sheetName val="(Item 211,1)"/>
      <sheetName val="(Item 210,2,2)"/>
      <sheetName val="(Item 210,2,1)"/>
      <sheetName val="EXPLANACION1"/>
      <sheetName val="Item 210,2,2,"/>
      <sheetName val="(Item 220,1)"/>
      <sheetName val="(Item 230,2)"/>
      <sheetName val="(Item 221,1)"/>
      <sheetName val="(Item 231,1)"/>
      <sheetName val="(Item 310,1)"/>
      <sheetName val="(Item 320,1)"/>
      <sheetName val="(Item 420,1)"/>
      <sheetName val="IMPRIMACION."/>
      <sheetName val="(Item 450,2P)"/>
      <sheetName val="MDC-2"/>
      <sheetName val="(Item 466,1P)"/>
      <sheetName val="MDC-2,"/>
      <sheetName val="(Item 500,1)"/>
      <sheetName val="MR 40"/>
      <sheetName val="MR 40 KCM2"/>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900,3)"/>
      <sheetName val="(Item 900.1"/>
      <sheetName val="(Item NP 641,1P)"/>
      <sheetName val="(Item NP 330)"/>
      <sheetName val="BASE GRANULAR"/>
      <sheetName val="BASE"/>
      <sheetName val="seccion tipica asfalto"/>
      <sheetName val="(Item NP 341,2,2P)"/>
      <sheetName val="(Item NP 3P1)"/>
      <sheetName val="(Item NP 4P1)"/>
      <sheetName val="(Item NP 4P2)"/>
      <sheetName val="(Item NP 4P3)"/>
      <sheetName val="(Item NP 4P4)"/>
      <sheetName val="(Item NP 4P5)"/>
      <sheetName val="(Item NP 450.2P)"/>
      <sheetName val="(Item NP 674"/>
      <sheetName val="(Item NP 641)"/>
      <sheetName val="relleno de cunetas"/>
      <sheetName val="(Item NP 642.1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Hoja1 (2)"/>
      <sheetName val="Hoja2 (2)"/>
      <sheetName val="Hoja3 (2)"/>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didas"/>
      <sheetName val="Curva-sistema"/>
      <sheetName val="Curva.bomba"/>
      <sheetName val="Datos-Gráfica-Apartada"/>
      <sheetName val="Gráf.-Apartada-01"/>
      <sheetName val="Datos Garavito"/>
      <sheetName val="Gráfica Garavito"/>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General"/>
      <sheetName val="AIU"/>
      <sheetName val="Presup_Cancha"/>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sumen"/>
      <sheetName val="Discriminación Presupuesto"/>
      <sheetName val="PMA"/>
      <sheetName val="Factor Prestacional"/>
      <sheetName val="Gastos de Legalización"/>
      <sheetName val="Factor Multiplicador"/>
      <sheetName val="Mano de Obra"/>
      <sheetName val="GERENCIA"/>
      <sheetName val="FIDUCIA"/>
      <sheetName val="PRESUPUESTO PGS"/>
      <sheetName val="PGS"/>
      <sheetName val="Cronograma y Flujo de Fondos"/>
      <sheetName val="Presupuesto Interventoría"/>
      <sheetName val="Apoyo a la supervision"/>
      <sheetName val="CADENA VALOR"/>
      <sheetName val="Presupuesto General"/>
      <sheetName val="Análisis AIU"/>
      <sheetName val="1.1"/>
      <sheetName val="2.1"/>
      <sheetName val="2.2"/>
      <sheetName val="2.3"/>
      <sheetName val="2.4"/>
      <sheetName val="2.5"/>
      <sheetName val="2.6"/>
      <sheetName val="2.7"/>
      <sheetName val="2.8"/>
      <sheetName val="3.1"/>
      <sheetName val="3.2"/>
      <sheetName val="4.1"/>
      <sheetName val="5.1"/>
      <sheetName val="Materiales"/>
      <sheetName val="Rendimiento"/>
      <sheetName val="Transporte"/>
      <sheetName val="Hoja1"/>
      <sheetName val="Equipos"/>
    </sheetNames>
    <sheetDataSet>
      <sheetData sheetId="0"/>
      <sheetData sheetId="1">
        <row r="11">
          <cell r="B11">
            <v>108</v>
          </cell>
        </row>
      </sheetData>
      <sheetData sheetId="2"/>
      <sheetData sheetId="3"/>
      <sheetData sheetId="4"/>
      <sheetData sheetId="5"/>
      <sheetData sheetId="6">
        <row r="41">
          <cell r="L41">
            <v>1.8768413333333334</v>
          </cell>
        </row>
      </sheetData>
      <sheetData sheetId="7">
        <row r="2">
          <cell r="B2">
            <v>1300000</v>
          </cell>
        </row>
      </sheetData>
      <sheetData sheetId="8"/>
      <sheetData sheetId="9"/>
      <sheetData sheetId="10"/>
      <sheetData sheetId="11"/>
      <sheetData sheetId="12"/>
      <sheetData sheetId="13">
        <row r="44">
          <cell r="F44">
            <v>7.1560445700792938E-2</v>
          </cell>
        </row>
      </sheetData>
      <sheetData sheetId="14"/>
      <sheetData sheetId="15"/>
      <sheetData sheetId="16">
        <row r="6">
          <cell r="C6" t="str">
            <v xml:space="preserve">REALIZAR REPLANTEO DE OBRA </v>
          </cell>
        </row>
        <row r="8">
          <cell r="C8" t="str">
            <v>IMPLEMENTAR Y PONER EN FUNCIONAMIENTO EQUIPOS PARA LA OPERACIÓN FOTOVOLTAICA.</v>
          </cell>
        </row>
      </sheetData>
      <sheetData sheetId="17">
        <row r="74">
          <cell r="F74">
            <v>0.23840599248497404</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uarios"/>
      <sheetName val="RENDIMIENTOS"/>
      <sheetName val="EQUIPO Y HERRAMIENTA"/>
      <sheetName val="TRANSPORTE"/>
      <sheetName val="MANO DE OBRA"/>
      <sheetName val="FP"/>
      <sheetName val="ENSAYOS DE LABORATORIO"/>
      <sheetName val="Factor Multiplicador"/>
      <sheetName val="Presupuesto de gestión social"/>
      <sheetName val="PMA"/>
      <sheetName val="Presupuesto Interventoría"/>
      <sheetName val="CADENA DE VALOR"/>
      <sheetName val="Presupuesto General"/>
      <sheetName val="Flujo de Fondos"/>
      <sheetName val="Cronograma"/>
      <sheetName val="AIU Proyecto"/>
      <sheetName val="Memoria Civil"/>
      <sheetName val="1.1"/>
      <sheetName val="1.2"/>
      <sheetName val="1.3"/>
      <sheetName val="1.4"/>
      <sheetName val="1.5"/>
      <sheetName val="1.6"/>
      <sheetName val="1.7"/>
      <sheetName val="2.1"/>
      <sheetName val="2.2"/>
      <sheetName val="3.1"/>
      <sheetName val="4.1"/>
      <sheetName val="MATERIALES"/>
      <sheetName val="Equipos importados"/>
      <sheetName val="12 1 PRESUPUESTO GENERAL CONJUN"/>
    </sheetNames>
    <sheetDataSet>
      <sheetData sheetId="0"/>
      <sheetData sheetId="1"/>
      <sheetData sheetId="2"/>
      <sheetData sheetId="3"/>
      <sheetData sheetId="4">
        <row r="14">
          <cell r="B14" t="str">
            <v>Ayudante</v>
          </cell>
        </row>
        <row r="15">
          <cell r="B15" t="str">
            <v>Topografo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 val="Est_y_Dis1"/>
      <sheetName val="Fondo_Ensayos1"/>
      <sheetName val="Obra_puente1"/>
      <sheetName val="Fondo_Ajustes1"/>
      <sheetName val="FACTOR_MULTIPLICADOR1"/>
      <sheetName val="Datos_Generales1"/>
      <sheetName val="APU_ANTICORROSIVO1"/>
      <sheetName val="APU_LIMPIEZA_Y_PINTURA1"/>
      <sheetName val="APU_REFUERZOS1"/>
      <sheetName val="APU_ADECUACIÓN_PASAMANOS1"/>
      <sheetName val="APU_DESMONTE_BARANDA1"/>
      <sheetName val="APU_REINSTALACIÓN_BARANDA1"/>
      <sheetName val="APU_BARANDA_NUEVA1"/>
      <sheetName val="APU_PINTURA_BARANDA1"/>
      <sheetName val="APU_CONCRETO_-_METALDECK1"/>
      <sheetName val="Est_y_Dis"/>
      <sheetName val="Fondo_Ensayos"/>
      <sheetName val="Obra_puente"/>
      <sheetName val="Fondo_Ajustes"/>
      <sheetName val="FACTOR_MULTIPLICADOR"/>
      <sheetName val="Datos_Generales"/>
      <sheetName val="APU_ANTICORROSIVO"/>
      <sheetName val="APU_LIMPIEZA_Y_PINTURA"/>
      <sheetName val="APU_REFUERZOS"/>
      <sheetName val="APU_ADECUACIÓN_PASAMANOS"/>
      <sheetName val="APU_DESMONTE_BARANDA"/>
      <sheetName val="APU_REINSTALACIÓN_BARANDA"/>
      <sheetName val="APU_BARANDA_NUEVA"/>
      <sheetName val="APU_PINTURA_BARANDA"/>
      <sheetName val="APU_CONCRETO_-_METALDECK"/>
      <sheetName val="Est_y_Dis4"/>
      <sheetName val="Fondo_Ensayos4"/>
      <sheetName val="Obra_puente4"/>
      <sheetName val="Fondo_Ajustes4"/>
      <sheetName val="FACTOR_MULTIPLICADOR4"/>
      <sheetName val="Datos_Generales4"/>
      <sheetName val="APU_ANTICORROSIVO4"/>
      <sheetName val="APU_LIMPIEZA_Y_PINTURA4"/>
      <sheetName val="APU_REFUERZOS4"/>
      <sheetName val="APU_ADECUACIÓN_PASAMANOS4"/>
      <sheetName val="APU_DESMONTE_BARANDA4"/>
      <sheetName val="APU_REINSTALACIÓN_BARANDA4"/>
      <sheetName val="APU_BARANDA_NUEVA4"/>
      <sheetName val="APU_PINTURA_BARANDA4"/>
      <sheetName val="APU_CONCRETO_-_METALDECK4"/>
      <sheetName val="Est_y_Dis2"/>
      <sheetName val="Fondo_Ensayos2"/>
      <sheetName val="Obra_puente2"/>
      <sheetName val="Fondo_Ajustes2"/>
      <sheetName val="FACTOR_MULTIPLICADOR2"/>
      <sheetName val="Datos_Generales2"/>
      <sheetName val="APU_ANTICORROSIVO2"/>
      <sheetName val="APU_LIMPIEZA_Y_PINTURA2"/>
      <sheetName val="APU_REFUERZOS2"/>
      <sheetName val="APU_ADECUACIÓN_PASAMANOS2"/>
      <sheetName val="APU_DESMONTE_BARANDA2"/>
      <sheetName val="APU_REINSTALACIÓN_BARANDA2"/>
      <sheetName val="APU_BARANDA_NUEVA2"/>
      <sheetName val="APU_PINTURA_BARANDA2"/>
      <sheetName val="APU_CONCRETO_-_METALDECK2"/>
      <sheetName val="Est_y_Dis3"/>
      <sheetName val="Fondo_Ensayos3"/>
      <sheetName val="Obra_puente3"/>
      <sheetName val="Fondo_Ajustes3"/>
      <sheetName val="FACTOR_MULTIPLICADOR3"/>
      <sheetName val="Datos_Generales3"/>
      <sheetName val="APU_ANTICORROSIVO3"/>
      <sheetName val="APU_LIMPIEZA_Y_PINTURA3"/>
      <sheetName val="APU_REFUERZOS3"/>
      <sheetName val="APU_ADECUACIÓN_PASAMANOS3"/>
      <sheetName val="APU_DESMONTE_BARANDA3"/>
      <sheetName val="APU_REINSTALACIÓN_BARANDA3"/>
      <sheetName val="APU_BARANDA_NUEVA3"/>
      <sheetName val="APU_PINTURA_BARANDA3"/>
      <sheetName val="APU_CONCRETO_-_METALDECK3"/>
      <sheetName val="Est_y_Dis5"/>
      <sheetName val="Fondo_Ensayos5"/>
      <sheetName val="Obra_puente5"/>
      <sheetName val="Fondo_Ajustes5"/>
      <sheetName val="FACTOR_MULTIPLICADOR5"/>
      <sheetName val="Datos_Generales5"/>
      <sheetName val="APU_ANTICORROSIVO5"/>
      <sheetName val="APU_LIMPIEZA_Y_PINTURA5"/>
      <sheetName val="APU_REFUERZOS5"/>
      <sheetName val="APU_ADECUACIÓN_PASAMANOS5"/>
      <sheetName val="APU_DESMONTE_BARANDA5"/>
      <sheetName val="APU_REINSTALACIÓN_BARANDA5"/>
      <sheetName val="APU_BARANDA_NUEVA5"/>
      <sheetName val="APU_PINTURA_BARANDA5"/>
      <sheetName val="APU_CONCRETO_-_METALDECK5"/>
      <sheetName val="Est_y_Dis6"/>
      <sheetName val="Fondo_Ensayos6"/>
      <sheetName val="Obra_puente6"/>
      <sheetName val="Fondo_Ajustes6"/>
      <sheetName val="FACTOR_MULTIPLICADOR6"/>
      <sheetName val="Datos_Generales6"/>
      <sheetName val="APU_ANTICORROSIVO6"/>
      <sheetName val="APU_LIMPIEZA_Y_PINTURA6"/>
      <sheetName val="APU_REFUERZOS6"/>
      <sheetName val="APU_ADECUACIÓN_PASAMANOS6"/>
      <sheetName val="APU_DESMONTE_BARANDA6"/>
      <sheetName val="APU_REINSTALACIÓN_BARANDA6"/>
      <sheetName val="APU_BARANDA_NUEVA6"/>
      <sheetName val="APU_PINTURA_BARANDA6"/>
      <sheetName val="APU_CONCRETO_-_METALDECK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Hoja1 (2)"/>
      <sheetName val="Hoja2 (2)"/>
      <sheetName val="Hoja3 (2)"/>
      <sheetName val="Hoja1"/>
      <sheetName val="Hoja2"/>
      <sheetName val="Hoja3"/>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Entidades Financiadoras"/>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Objetivos de Política"/>
      <sheetName val="Programa Presupuestal"/>
      <sheetName val="Subprograma"/>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ANALISIS SOCIAL"/>
      <sheetName val="IMPACTOS"/>
      <sheetName val="FILTRO"/>
      <sheetName val="IDENTIFICACION DE IMPACTOS"/>
      <sheetName val="ANALISIS DE IMPACTOS"/>
      <sheetName val="1,1 Conocimiento_comunidad"/>
      <sheetName val="APU_1.1"/>
      <sheetName val="1,2 Socializaciones"/>
      <sheetName val="CP_GS_MANO DE OBRA"/>
      <sheetName val="MATERIALES"/>
      <sheetName val="EQUIPOS Y HERRAMIENTAS"/>
      <sheetName val="TRASNPORTE"/>
      <sheetName val="PRESUPUESTO GENERAL GESTION SOC"/>
      <sheetName val="FACTOR PRESTACIONAL"/>
      <sheetName val="FICHA 2"/>
      <sheetName val="FICHA 3"/>
      <sheetName val="FICHA 4"/>
      <sheetName val="CRONOGRAMA"/>
      <sheetName val="Obligaciones y flujo de pagos"/>
      <sheetName val="Impactos-plan de gestión social"/>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2-AG96"/>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3953-D054-4949-A65B-F1B0E19DD38F}">
  <sheetPr>
    <tabColor theme="5" tint="0.39997558519241921"/>
    <pageSetUpPr fitToPage="1"/>
  </sheetPr>
  <dimension ref="B4:R48"/>
  <sheetViews>
    <sheetView tabSelected="1" view="pageBreakPreview" zoomScale="84" zoomScaleNormal="70" zoomScaleSheetLayoutView="84" workbookViewId="0">
      <selection activeCell="C15" sqref="C15"/>
    </sheetView>
  </sheetViews>
  <sheetFormatPr baseColWidth="10" defaultColWidth="10.81640625" defaultRowHeight="14.5"/>
  <cols>
    <col min="1" max="1" width="3" style="137" customWidth="1"/>
    <col min="2" max="2" width="8" style="137" customWidth="1"/>
    <col min="3" max="3" width="74.08984375" style="137" customWidth="1"/>
    <col min="4" max="4" width="6.81640625" style="137" customWidth="1"/>
    <col min="5" max="5" width="13.453125" style="137" bestFit="1" customWidth="1"/>
    <col min="6" max="6" width="20.453125" style="137" customWidth="1"/>
    <col min="7" max="8" width="14.54296875" style="137" customWidth="1"/>
    <col min="9" max="9" width="13.81640625" style="137" bestFit="1" customWidth="1"/>
    <col min="10" max="10" width="11.7265625" style="137" customWidth="1"/>
    <col min="11" max="11" width="18" style="137" customWidth="1"/>
    <col min="12" max="12" width="22" style="137" bestFit="1" customWidth="1"/>
    <col min="13" max="13" width="40.453125" style="137" customWidth="1"/>
    <col min="14" max="14" width="18.7265625" style="137" bestFit="1" customWidth="1"/>
    <col min="15" max="15" width="21.54296875" style="137" customWidth="1"/>
    <col min="16" max="17" width="10.81640625" style="137"/>
    <col min="18" max="18" width="14.81640625" style="137" bestFit="1" customWidth="1"/>
    <col min="19" max="16384" width="10.81640625" style="137"/>
  </cols>
  <sheetData>
    <row r="4" spans="2:18" ht="15">
      <c r="B4" s="136"/>
      <c r="C4" s="136"/>
      <c r="D4" s="136"/>
      <c r="E4" s="136"/>
      <c r="F4" s="136"/>
      <c r="G4" s="136"/>
      <c r="H4" s="136"/>
      <c r="I4" s="136"/>
      <c r="J4" s="136"/>
      <c r="K4" s="136"/>
      <c r="L4" s="136"/>
      <c r="M4" s="136"/>
    </row>
    <row r="5" spans="2:18" ht="61.5" customHeight="1">
      <c r="B5" s="239" t="s">
        <v>33</v>
      </c>
      <c r="C5" s="240"/>
      <c r="D5" s="240"/>
      <c r="E5" s="240"/>
      <c r="F5" s="240"/>
      <c r="G5" s="240"/>
      <c r="H5" s="240"/>
      <c r="I5" s="240"/>
      <c r="J5" s="240"/>
      <c r="K5" s="240"/>
      <c r="L5" s="240"/>
      <c r="M5" s="241"/>
    </row>
    <row r="6" spans="2:18">
      <c r="B6" s="242"/>
      <c r="C6" s="242" t="s">
        <v>18</v>
      </c>
      <c r="D6" s="242" t="s">
        <v>3</v>
      </c>
      <c r="E6" s="242" t="s">
        <v>13</v>
      </c>
      <c r="F6" s="243" t="s">
        <v>19</v>
      </c>
      <c r="G6" s="242" t="s">
        <v>20</v>
      </c>
      <c r="H6" s="242"/>
      <c r="I6" s="242"/>
      <c r="J6" s="242"/>
      <c r="K6" s="242"/>
      <c r="L6" s="243" t="s">
        <v>14</v>
      </c>
      <c r="M6" s="242" t="s">
        <v>21</v>
      </c>
      <c r="R6" s="138"/>
    </row>
    <row r="7" spans="2:18" ht="32.25" customHeight="1">
      <c r="B7" s="242"/>
      <c r="C7" s="242"/>
      <c r="D7" s="242"/>
      <c r="E7" s="242"/>
      <c r="F7" s="244"/>
      <c r="G7" s="139" t="s">
        <v>22</v>
      </c>
      <c r="H7" s="139" t="s">
        <v>23</v>
      </c>
      <c r="I7" s="139" t="s">
        <v>24</v>
      </c>
      <c r="J7" s="139" t="s">
        <v>25</v>
      </c>
      <c r="K7" s="139" t="s">
        <v>16</v>
      </c>
      <c r="L7" s="244"/>
      <c r="M7" s="242"/>
    </row>
    <row r="8" spans="2:18" ht="32.25" customHeight="1">
      <c r="B8" s="140">
        <v>1</v>
      </c>
      <c r="C8" s="141" t="s">
        <v>34</v>
      </c>
      <c r="D8" s="142"/>
      <c r="E8" s="143"/>
      <c r="F8" s="144"/>
      <c r="G8" s="144"/>
      <c r="H8" s="144"/>
      <c r="I8" s="144"/>
      <c r="J8" s="144"/>
      <c r="K8" s="144"/>
      <c r="L8" s="221" t="e">
        <f>SUM(L9:L15)</f>
        <v>#DIV/0!</v>
      </c>
      <c r="M8" s="221" t="e">
        <f>SUM(M9:M15)</f>
        <v>#DIV/0!</v>
      </c>
    </row>
    <row r="9" spans="2:18" ht="32.25" customHeight="1">
      <c r="B9" s="146" t="s">
        <v>35</v>
      </c>
      <c r="C9" s="145" t="s">
        <v>36</v>
      </c>
      <c r="D9" s="146" t="s">
        <v>5</v>
      </c>
      <c r="E9" s="147">
        <v>1028</v>
      </c>
      <c r="F9" s="148">
        <f>+G9</f>
        <v>0</v>
      </c>
      <c r="G9" s="148">
        <f>+'1.1'!E13</f>
        <v>0</v>
      </c>
      <c r="H9" s="148" t="e">
        <f>+'1.1'!E30</f>
        <v>#DIV/0!</v>
      </c>
      <c r="I9" s="148" t="e">
        <f>+'1.1'!E31</f>
        <v>#DIV/0!</v>
      </c>
      <c r="J9" s="148" t="e">
        <f>+'1.1'!E20</f>
        <v>#DIV/0!</v>
      </c>
      <c r="K9" s="148" t="e">
        <f>+'1.1'!E26</f>
        <v>#DIV/0!</v>
      </c>
      <c r="L9" s="148" t="e">
        <f t="shared" ref="L9:L15" si="0">SUM(G9:K9)</f>
        <v>#DIV/0!</v>
      </c>
      <c r="M9" s="148" t="e">
        <f t="shared" ref="M9:M15" si="1">+SUM(G9:K9)*E9</f>
        <v>#DIV/0!</v>
      </c>
    </row>
    <row r="10" spans="2:18" s="150" customFormat="1" ht="70">
      <c r="B10" s="146" t="s">
        <v>37</v>
      </c>
      <c r="C10" s="149" t="s">
        <v>38</v>
      </c>
      <c r="D10" s="146" t="s">
        <v>5</v>
      </c>
      <c r="E10" s="147">
        <f>+E9</f>
        <v>1028</v>
      </c>
      <c r="F10" s="148">
        <f>+G10</f>
        <v>0</v>
      </c>
      <c r="G10" s="148">
        <f>+'1.2'!F23</f>
        <v>0</v>
      </c>
      <c r="H10" s="148" t="e">
        <f>+'1.2'!F41</f>
        <v>#DIV/0!</v>
      </c>
      <c r="I10" s="148" t="e">
        <f>+'1.2'!F42</f>
        <v>#DIV/0!</v>
      </c>
      <c r="J10" s="148" t="e">
        <f>+'1.2'!F30</f>
        <v>#DIV/0!</v>
      </c>
      <c r="K10" s="148">
        <f>+'1.2'!F37</f>
        <v>0</v>
      </c>
      <c r="L10" s="148" t="e">
        <f>SUM(G10:K10)</f>
        <v>#DIV/0!</v>
      </c>
      <c r="M10" s="148" t="e">
        <f t="shared" si="1"/>
        <v>#DIV/0!</v>
      </c>
    </row>
    <row r="11" spans="2:18" ht="46" customHeight="1">
      <c r="B11" s="146" t="s">
        <v>39</v>
      </c>
      <c r="C11" s="149" t="s">
        <v>40</v>
      </c>
      <c r="D11" s="146" t="s">
        <v>5</v>
      </c>
      <c r="E11" s="147">
        <f>+E10</f>
        <v>1028</v>
      </c>
      <c r="F11" s="148">
        <f t="shared" ref="F11:F22" si="2">+G11</f>
        <v>0</v>
      </c>
      <c r="G11" s="148">
        <f>+'1.3'!F24</f>
        <v>0</v>
      </c>
      <c r="H11" s="148" t="e">
        <f>+'1.3'!F41</f>
        <v>#DIV/0!</v>
      </c>
      <c r="I11" s="148" t="e">
        <f>+'1.3'!F42</f>
        <v>#DIV/0!</v>
      </c>
      <c r="J11" s="148" t="e">
        <f>+'1.3'!F31</f>
        <v>#DIV/0!</v>
      </c>
      <c r="K11" s="148">
        <f>+'1.3'!F37</f>
        <v>0</v>
      </c>
      <c r="L11" s="148" t="e">
        <f t="shared" si="0"/>
        <v>#DIV/0!</v>
      </c>
      <c r="M11" s="148" t="e">
        <f t="shared" si="1"/>
        <v>#DIV/0!</v>
      </c>
    </row>
    <row r="12" spans="2:18" ht="65" customHeight="1">
      <c r="B12" s="146" t="s">
        <v>41</v>
      </c>
      <c r="C12" s="149" t="s">
        <v>42</v>
      </c>
      <c r="D12" s="146" t="s">
        <v>5</v>
      </c>
      <c r="E12" s="147">
        <f>+E9</f>
        <v>1028</v>
      </c>
      <c r="F12" s="148">
        <f t="shared" si="2"/>
        <v>0</v>
      </c>
      <c r="G12" s="148">
        <f>+'1.4'!F10</f>
        <v>0</v>
      </c>
      <c r="H12" s="148" t="e">
        <f>+'1.4'!F28</f>
        <v>#DIV/0!</v>
      </c>
      <c r="I12" s="148" t="e">
        <f>+'1.4'!F29</f>
        <v>#DIV/0!</v>
      </c>
      <c r="J12" s="148" t="e">
        <f>+'1.4'!F17</f>
        <v>#DIV/0!</v>
      </c>
      <c r="K12" s="148">
        <f>+'1.4'!F24</f>
        <v>0</v>
      </c>
      <c r="L12" s="148" t="e">
        <f t="shared" si="0"/>
        <v>#DIV/0!</v>
      </c>
      <c r="M12" s="148" t="e">
        <f t="shared" si="1"/>
        <v>#DIV/0!</v>
      </c>
    </row>
    <row r="13" spans="2:18" ht="42">
      <c r="B13" s="146" t="s">
        <v>43</v>
      </c>
      <c r="C13" s="149" t="s">
        <v>44</v>
      </c>
      <c r="D13" s="146" t="s">
        <v>5</v>
      </c>
      <c r="E13" s="147">
        <f>+E9</f>
        <v>1028</v>
      </c>
      <c r="F13" s="148">
        <f t="shared" si="2"/>
        <v>0</v>
      </c>
      <c r="G13" s="148">
        <f>+'1.5'!F11</f>
        <v>0</v>
      </c>
      <c r="H13" s="148" t="e">
        <f>+'1.5'!F29</f>
        <v>#DIV/0!</v>
      </c>
      <c r="I13" s="148" t="e">
        <f>+'1.5'!F30</f>
        <v>#DIV/0!</v>
      </c>
      <c r="J13" s="148" t="e">
        <f>+'1.5'!F18</f>
        <v>#DIV/0!</v>
      </c>
      <c r="K13" s="148">
        <f>+'1.5'!F25</f>
        <v>0</v>
      </c>
      <c r="L13" s="148" t="e">
        <f t="shared" si="0"/>
        <v>#DIV/0!</v>
      </c>
      <c r="M13" s="148" t="e">
        <f t="shared" si="1"/>
        <v>#DIV/0!</v>
      </c>
    </row>
    <row r="14" spans="2:18" ht="42">
      <c r="B14" s="146" t="s">
        <v>45</v>
      </c>
      <c r="C14" s="149" t="s">
        <v>46</v>
      </c>
      <c r="D14" s="146" t="s">
        <v>5</v>
      </c>
      <c r="E14" s="147">
        <f>+E9</f>
        <v>1028</v>
      </c>
      <c r="F14" s="148">
        <f t="shared" si="2"/>
        <v>0</v>
      </c>
      <c r="G14" s="148">
        <f>+'1.6'!F11</f>
        <v>0</v>
      </c>
      <c r="H14" s="148" t="e">
        <f>+'1.6'!F29</f>
        <v>#DIV/0!</v>
      </c>
      <c r="I14" s="148" t="e">
        <f>+'1.6'!F30</f>
        <v>#DIV/0!</v>
      </c>
      <c r="J14" s="148" t="e">
        <f>+'1.6'!F18</f>
        <v>#DIV/0!</v>
      </c>
      <c r="K14" s="148">
        <f>+'1.6'!F25</f>
        <v>0</v>
      </c>
      <c r="L14" s="148" t="e">
        <f t="shared" si="0"/>
        <v>#DIV/0!</v>
      </c>
      <c r="M14" s="148" t="e">
        <f t="shared" si="1"/>
        <v>#DIV/0!</v>
      </c>
    </row>
    <row r="15" spans="2:18" ht="154">
      <c r="B15" s="146" t="s">
        <v>47</v>
      </c>
      <c r="C15" s="149" t="s">
        <v>48</v>
      </c>
      <c r="D15" s="146" t="s">
        <v>5</v>
      </c>
      <c r="E15" s="147">
        <f>+E9</f>
        <v>1028</v>
      </c>
      <c r="F15" s="148" t="e">
        <f t="shared" si="2"/>
        <v>#REF!</v>
      </c>
      <c r="G15" s="148" t="e">
        <f>+'1.7'!F25</f>
        <v>#REF!</v>
      </c>
      <c r="H15" s="148" t="e">
        <f>+'1.7'!F43</f>
        <v>#REF!</v>
      </c>
      <c r="I15" s="148" t="e">
        <f>+'1.7'!F44</f>
        <v>#REF!</v>
      </c>
      <c r="J15" s="148" t="e">
        <f>+'1.7'!F32</f>
        <v>#REF!</v>
      </c>
      <c r="K15" s="148" t="e">
        <f>+'1.7'!F39</f>
        <v>#REF!</v>
      </c>
      <c r="L15" s="148" t="e">
        <f t="shared" si="0"/>
        <v>#REF!</v>
      </c>
      <c r="M15" s="148" t="e">
        <f t="shared" si="1"/>
        <v>#REF!</v>
      </c>
    </row>
    <row r="16" spans="2:18" ht="28.5" customHeight="1">
      <c r="B16" s="140">
        <v>2</v>
      </c>
      <c r="C16" s="141" t="s">
        <v>49</v>
      </c>
      <c r="D16" s="142"/>
      <c r="E16" s="143"/>
      <c r="F16" s="144"/>
      <c r="G16" s="144"/>
      <c r="H16" s="144"/>
      <c r="I16" s="144"/>
      <c r="J16" s="144"/>
      <c r="K16" s="144"/>
      <c r="L16" s="221" t="e">
        <f>SUM(L17:L20)</f>
        <v>#REF!</v>
      </c>
      <c r="M16" s="221" t="e">
        <f>SUM(M17:M20)</f>
        <v>#REF!</v>
      </c>
    </row>
    <row r="17" spans="2:15" ht="27">
      <c r="B17" s="146" t="s">
        <v>50</v>
      </c>
      <c r="C17" s="145" t="s">
        <v>51</v>
      </c>
      <c r="D17" s="146" t="s">
        <v>5</v>
      </c>
      <c r="E17" s="147">
        <f>+E9</f>
        <v>1028</v>
      </c>
      <c r="F17" s="148" t="e">
        <f t="shared" si="2"/>
        <v>#REF!</v>
      </c>
      <c r="G17" s="148" t="e">
        <f>+'2.1'!F10</f>
        <v>#REF!</v>
      </c>
      <c r="H17" s="148" t="e">
        <f>+'2.1'!F28</f>
        <v>#REF!</v>
      </c>
      <c r="I17" s="148" t="e">
        <f>+'2.1'!F29</f>
        <v>#REF!</v>
      </c>
      <c r="J17" s="148" t="e">
        <f>+'2.1'!F17</f>
        <v>#REF!</v>
      </c>
      <c r="K17" s="148" t="e">
        <f>+'2.1'!F24</f>
        <v>#REF!</v>
      </c>
      <c r="L17" s="148" t="e">
        <f>SUM(G17:K17)</f>
        <v>#REF!</v>
      </c>
      <c r="M17" s="148" t="e">
        <f>+SUM(G17:K17)*E17</f>
        <v>#REF!</v>
      </c>
    </row>
    <row r="18" spans="2:15" ht="62.25" customHeight="1">
      <c r="B18" s="146" t="s">
        <v>52</v>
      </c>
      <c r="C18" s="145" t="s">
        <v>53</v>
      </c>
      <c r="D18" s="146" t="s">
        <v>5</v>
      </c>
      <c r="E18" s="147">
        <f>+E10</f>
        <v>1028</v>
      </c>
      <c r="F18" s="148" t="e">
        <f t="shared" si="2"/>
        <v>#REF!</v>
      </c>
      <c r="G18" s="148" t="e">
        <f>+'2.2'!F18</f>
        <v>#REF!</v>
      </c>
      <c r="H18" s="148" t="e">
        <f>+'2.2'!F36</f>
        <v>#REF!</v>
      </c>
      <c r="I18" s="148" t="e">
        <f>+'2.2'!F37</f>
        <v>#REF!</v>
      </c>
      <c r="J18" s="148" t="e">
        <f>+'2.2'!F25</f>
        <v>#REF!</v>
      </c>
      <c r="K18" s="148" t="e">
        <f>+'2.2'!F32</f>
        <v>#REF!</v>
      </c>
      <c r="L18" s="148" t="e">
        <f>SUM(G18:K18)</f>
        <v>#REF!</v>
      </c>
      <c r="M18" s="148" t="e">
        <f>+SUM(G18:K18)*E18</f>
        <v>#REF!</v>
      </c>
    </row>
    <row r="19" spans="2:15" ht="15.5">
      <c r="B19" s="140">
        <v>3</v>
      </c>
      <c r="C19" s="141" t="s">
        <v>54</v>
      </c>
      <c r="D19" s="142"/>
      <c r="E19" s="143"/>
      <c r="F19" s="144"/>
      <c r="G19" s="144"/>
      <c r="H19" s="144"/>
      <c r="I19" s="144"/>
      <c r="J19" s="144"/>
      <c r="K19" s="144"/>
      <c r="L19" s="144"/>
      <c r="M19" s="144"/>
    </row>
    <row r="20" spans="2:15" ht="46.5" customHeight="1">
      <c r="B20" s="146" t="s">
        <v>55</v>
      </c>
      <c r="C20" s="145" t="s">
        <v>56</v>
      </c>
      <c r="D20" s="146" t="s">
        <v>5</v>
      </c>
      <c r="E20" s="147">
        <f>+E9</f>
        <v>1028</v>
      </c>
      <c r="F20" s="148" t="e">
        <f t="shared" si="2"/>
        <v>#REF!</v>
      </c>
      <c r="G20" s="148" t="e">
        <f>+'3.1'!F14</f>
        <v>#REF!</v>
      </c>
      <c r="H20" s="148" t="e">
        <f>+'3.1'!F32</f>
        <v>#REF!</v>
      </c>
      <c r="I20" s="148" t="e">
        <f>+'3.1'!F33</f>
        <v>#REF!</v>
      </c>
      <c r="J20" s="148" t="e">
        <f>+'3.1'!F21</f>
        <v>#REF!</v>
      </c>
      <c r="K20" s="148" t="e">
        <f>+'3.1'!F28</f>
        <v>#REF!</v>
      </c>
      <c r="L20" s="148" t="e">
        <f>SUM(G20:K20)</f>
        <v>#REF!</v>
      </c>
      <c r="M20" s="148" t="e">
        <f>+SUM(G20:K20)*E20</f>
        <v>#REF!</v>
      </c>
    </row>
    <row r="21" spans="2:15" ht="28.5" customHeight="1">
      <c r="B21" s="140">
        <v>4</v>
      </c>
      <c r="C21" s="141" t="s">
        <v>57</v>
      </c>
      <c r="D21" s="142"/>
      <c r="E21" s="143"/>
      <c r="F21" s="144"/>
      <c r="G21" s="144"/>
      <c r="H21" s="144"/>
      <c r="I21" s="144"/>
      <c r="J21" s="144"/>
      <c r="K21" s="144"/>
      <c r="L21" s="221" t="e">
        <f>SUM(L22:L22)</f>
        <v>#REF!</v>
      </c>
      <c r="M21" s="221" t="e">
        <f>SUM(M22:M22)</f>
        <v>#REF!</v>
      </c>
    </row>
    <row r="22" spans="2:15" ht="47" customHeight="1">
      <c r="B22" s="146" t="s">
        <v>58</v>
      </c>
      <c r="C22" s="145" t="s">
        <v>59</v>
      </c>
      <c r="D22" s="146" t="s">
        <v>5</v>
      </c>
      <c r="E22" s="147">
        <f>+E9</f>
        <v>1028</v>
      </c>
      <c r="F22" s="148" t="e">
        <f t="shared" si="2"/>
        <v>#REF!</v>
      </c>
      <c r="G22" s="148" t="e">
        <f>+'4.1'!F26</f>
        <v>#REF!</v>
      </c>
      <c r="H22" s="148" t="e">
        <f>+'4.1'!F44</f>
        <v>#REF!</v>
      </c>
      <c r="I22" s="148" t="e">
        <f>+'4.1'!F45</f>
        <v>#REF!</v>
      </c>
      <c r="J22" s="148" t="e">
        <f>+'4.1'!F33</f>
        <v>#REF!</v>
      </c>
      <c r="K22" s="148" t="e">
        <f>+'4.1'!F40</f>
        <v>#REF!</v>
      </c>
      <c r="L22" s="148" t="e">
        <f>SUM(G22:K22)</f>
        <v>#REF!</v>
      </c>
      <c r="M22" s="148" t="e">
        <f>+SUM(G22:K22)*E22</f>
        <v>#REF!</v>
      </c>
    </row>
    <row r="23" spans="2:15" s="153" customFormat="1" ht="18">
      <c r="B23" s="237"/>
      <c r="C23" s="237"/>
      <c r="D23" s="151"/>
      <c r="E23" s="151"/>
      <c r="F23" s="151"/>
      <c r="G23" s="152" t="e">
        <f>+G24/L24</f>
        <v>#REF!</v>
      </c>
      <c r="H23" s="152" t="e">
        <f>+H24/L24</f>
        <v>#DIV/0!</v>
      </c>
      <c r="I23" s="152" t="e">
        <f>+I24/L24</f>
        <v>#DIV/0!</v>
      </c>
      <c r="J23" s="152" t="e">
        <f>+J24/L24</f>
        <v>#DIV/0!</v>
      </c>
      <c r="K23" s="152" t="e">
        <f>+K24/L24</f>
        <v>#DIV/0!</v>
      </c>
      <c r="L23" s="152" t="e">
        <f>+SUM(F23:K23)</f>
        <v>#REF!</v>
      </c>
      <c r="M23" s="152"/>
    </row>
    <row r="24" spans="2:15" s="156" customFormat="1" ht="18">
      <c r="B24" s="230" t="s">
        <v>60</v>
      </c>
      <c r="C24" s="231"/>
      <c r="D24" s="231"/>
      <c r="E24" s="231"/>
      <c r="F24" s="232"/>
      <c r="G24" s="154" t="e">
        <f>+SUM(G9:G22)</f>
        <v>#REF!</v>
      </c>
      <c r="H24" s="154" t="e">
        <f>+SUM(H9:H22)</f>
        <v>#DIV/0!</v>
      </c>
      <c r="I24" s="154" t="e">
        <f>+SUM(I9:I22)</f>
        <v>#DIV/0!</v>
      </c>
      <c r="J24" s="154" t="e">
        <f>+SUM(J9:J22)</f>
        <v>#DIV/0!</v>
      </c>
      <c r="K24" s="154" t="e">
        <f>+SUM(K9:K22)</f>
        <v>#DIV/0!</v>
      </c>
      <c r="L24" s="155" t="e">
        <f>+L8+L16+L21</f>
        <v>#DIV/0!</v>
      </c>
      <c r="M24" s="155" t="e">
        <f>+M8+M16+M21</f>
        <v>#DIV/0!</v>
      </c>
    </row>
    <row r="25" spans="2:15" ht="15" customHeight="1">
      <c r="B25" s="236" t="s">
        <v>61</v>
      </c>
      <c r="C25" s="236"/>
      <c r="D25" s="236" t="s">
        <v>62</v>
      </c>
      <c r="E25" s="236"/>
      <c r="F25" s="236"/>
      <c r="G25" s="236"/>
      <c r="H25" s="236"/>
      <c r="I25" s="236"/>
      <c r="J25" s="236"/>
      <c r="K25" s="157" t="e">
        <f>+#REF!</f>
        <v>#REF!</v>
      </c>
      <c r="L25" s="158"/>
      <c r="M25" s="158" t="e">
        <f>ROUND(K25*$M$24,0)</f>
        <v>#REF!</v>
      </c>
    </row>
    <row r="26" spans="2:15" ht="15" customHeight="1">
      <c r="B26" s="236" t="s">
        <v>63</v>
      </c>
      <c r="C26" s="236"/>
      <c r="D26" s="236" t="s">
        <v>64</v>
      </c>
      <c r="E26" s="236"/>
      <c r="F26" s="236"/>
      <c r="G26" s="236"/>
      <c r="H26" s="236"/>
      <c r="I26" s="236"/>
      <c r="J26" s="236"/>
      <c r="K26" s="157" t="e">
        <f>+#REF!</f>
        <v>#REF!</v>
      </c>
      <c r="L26" s="158"/>
      <c r="M26" s="158" t="e">
        <f>ROUND(K26*$M$24,0)</f>
        <v>#REF!</v>
      </c>
    </row>
    <row r="27" spans="2:15" ht="15.5">
      <c r="B27" s="236" t="s">
        <v>65</v>
      </c>
      <c r="C27" s="236"/>
      <c r="D27" s="236" t="s">
        <v>66</v>
      </c>
      <c r="E27" s="236"/>
      <c r="F27" s="236"/>
      <c r="G27" s="236"/>
      <c r="H27" s="236"/>
      <c r="I27" s="236"/>
      <c r="J27" s="236"/>
      <c r="K27" s="157" t="e">
        <f>+#REF!</f>
        <v>#REF!</v>
      </c>
      <c r="L27" s="158"/>
      <c r="M27" s="158" t="e">
        <f>ROUND(K27*$M$24,0)</f>
        <v>#REF!</v>
      </c>
    </row>
    <row r="28" spans="2:15" ht="15.5">
      <c r="B28" s="236" t="s">
        <v>67</v>
      </c>
      <c r="C28" s="236"/>
      <c r="D28" s="236" t="s">
        <v>68</v>
      </c>
      <c r="E28" s="236"/>
      <c r="F28" s="236"/>
      <c r="G28" s="236"/>
      <c r="H28" s="236"/>
      <c r="I28" s="236"/>
      <c r="J28" s="236"/>
      <c r="K28" s="157" t="e">
        <f>+#REF!</f>
        <v>#REF!</v>
      </c>
      <c r="L28" s="158"/>
      <c r="M28" s="158" t="e">
        <f>ROUND(K28*$M$27,0)</f>
        <v>#REF!</v>
      </c>
      <c r="N28" s="159"/>
      <c r="O28" s="160"/>
    </row>
    <row r="29" spans="2:15" ht="15.75" customHeight="1">
      <c r="B29" s="230" t="s">
        <v>26</v>
      </c>
      <c r="C29" s="231"/>
      <c r="D29" s="231"/>
      <c r="E29" s="231"/>
      <c r="F29" s="231"/>
      <c r="G29" s="231"/>
      <c r="H29" s="231"/>
      <c r="I29" s="231"/>
      <c r="J29" s="232"/>
      <c r="K29" s="161"/>
      <c r="L29" s="162"/>
      <c r="M29" s="163" t="e">
        <f>+M24+M25+M26+M27+M28</f>
        <v>#DIV/0!</v>
      </c>
      <c r="N29" s="159"/>
      <c r="O29" s="160"/>
    </row>
    <row r="30" spans="2:15" ht="18" customHeight="1">
      <c r="B30" s="233" t="s">
        <v>27</v>
      </c>
      <c r="C30" s="234"/>
      <c r="D30" s="233" t="s">
        <v>28</v>
      </c>
      <c r="E30" s="235"/>
      <c r="F30" s="235"/>
      <c r="G30" s="235"/>
      <c r="H30" s="235"/>
      <c r="I30" s="235"/>
      <c r="J30" s="234"/>
      <c r="K30" s="157" t="e">
        <f>M30/M24</f>
        <v>#REF!</v>
      </c>
      <c r="L30" s="164"/>
      <c r="M30" s="164" t="e">
        <f>+#REF!</f>
        <v>#REF!</v>
      </c>
    </row>
    <row r="31" spans="2:15" ht="18" customHeight="1">
      <c r="B31" s="233" t="s">
        <v>29</v>
      </c>
      <c r="C31" s="234"/>
      <c r="D31" s="233" t="s">
        <v>30</v>
      </c>
      <c r="E31" s="235"/>
      <c r="F31" s="235"/>
      <c r="G31" s="235"/>
      <c r="H31" s="235"/>
      <c r="I31" s="235"/>
      <c r="J31" s="234"/>
      <c r="K31" s="157" t="e">
        <f>M31/M25</f>
        <v>#REF!</v>
      </c>
      <c r="L31" s="164"/>
      <c r="M31" s="164" t="e">
        <f>+#REF!</f>
        <v>#REF!</v>
      </c>
    </row>
    <row r="32" spans="2:15" ht="18" customHeight="1">
      <c r="B32" s="230" t="s">
        <v>15</v>
      </c>
      <c r="C32" s="231"/>
      <c r="D32" s="231"/>
      <c r="E32" s="231"/>
      <c r="F32" s="231"/>
      <c r="G32" s="231"/>
      <c r="H32" s="231"/>
      <c r="I32" s="231"/>
      <c r="J32" s="232"/>
      <c r="K32" s="165"/>
      <c r="L32" s="166"/>
      <c r="M32" s="166" t="e">
        <f>+SUM(M29:M31)</f>
        <v>#DIV/0!</v>
      </c>
    </row>
    <row r="33" spans="2:15" ht="18" hidden="1" customHeight="1">
      <c r="B33" s="167"/>
      <c r="C33" s="168"/>
      <c r="D33" s="167"/>
      <c r="E33" s="169"/>
      <c r="F33" s="169"/>
      <c r="G33" s="169"/>
      <c r="H33" s="169"/>
      <c r="I33" s="169"/>
      <c r="J33" s="168"/>
      <c r="K33" s="170"/>
      <c r="L33" s="164"/>
      <c r="M33" s="164"/>
      <c r="N33" s="171"/>
    </row>
    <row r="34" spans="2:15" ht="18" customHeight="1">
      <c r="B34" s="238" t="s">
        <v>32</v>
      </c>
      <c r="C34" s="238"/>
      <c r="D34" s="238"/>
      <c r="E34" s="238"/>
      <c r="F34" s="238"/>
      <c r="G34" s="238"/>
      <c r="H34" s="238"/>
      <c r="I34" s="238"/>
      <c r="J34" s="238"/>
      <c r="K34" s="238"/>
      <c r="L34" s="155"/>
      <c r="M34" s="155" t="e">
        <f>+SUM(M32:M33)</f>
        <v>#DIV/0!</v>
      </c>
      <c r="O34" s="172"/>
    </row>
    <row r="35" spans="2:15" ht="18">
      <c r="B35" s="238" t="s">
        <v>69</v>
      </c>
      <c r="C35" s="238"/>
      <c r="D35" s="238"/>
      <c r="E35" s="238"/>
      <c r="F35" s="238"/>
      <c r="G35" s="238"/>
      <c r="H35" s="238"/>
      <c r="I35" s="238"/>
      <c r="J35" s="238"/>
      <c r="K35" s="238"/>
      <c r="L35" s="155"/>
      <c r="M35" s="155" t="e">
        <f>+M34/E9</f>
        <v>#DIV/0!</v>
      </c>
      <c r="O35" s="172"/>
    </row>
    <row r="36" spans="2:15">
      <c r="B36" s="173"/>
      <c r="C36" s="174"/>
      <c r="D36" s="174"/>
      <c r="E36" s="174"/>
      <c r="F36" s="174"/>
      <c r="G36" s="174"/>
      <c r="H36" s="174"/>
      <c r="I36" s="175"/>
      <c r="J36" s="175"/>
      <c r="K36" s="175"/>
      <c r="L36" s="176"/>
      <c r="M36" s="177" t="s">
        <v>70</v>
      </c>
      <c r="N36" s="178"/>
    </row>
    <row r="37" spans="2:15">
      <c r="B37" s="179" t="s">
        <v>71</v>
      </c>
      <c r="C37" s="179"/>
      <c r="D37" s="179"/>
      <c r="E37" s="179"/>
      <c r="F37" s="179"/>
      <c r="G37" s="179"/>
      <c r="H37" s="179"/>
      <c r="I37" s="179"/>
      <c r="J37" s="179"/>
      <c r="K37" s="179"/>
      <c r="L37" s="179"/>
      <c r="M37" s="180" t="e">
        <f>+ROUND(($M$35)*#REF!,0)</f>
        <v>#DIV/0!</v>
      </c>
      <c r="N37" s="178"/>
      <c r="O37" s="178"/>
    </row>
    <row r="38" spans="2:15">
      <c r="B38" s="222"/>
      <c r="C38" s="222"/>
      <c r="D38" s="222"/>
      <c r="E38" s="222"/>
      <c r="F38" s="222"/>
      <c r="G38" s="222"/>
      <c r="H38" s="222"/>
      <c r="I38" s="222"/>
      <c r="J38" s="222"/>
      <c r="K38" s="222"/>
      <c r="L38" s="223"/>
      <c r="M38" s="180" t="e">
        <f>+ROUND(($M$35)*#REF!,0)</f>
        <v>#DIV/0!</v>
      </c>
      <c r="N38" s="178"/>
      <c r="O38" s="178"/>
    </row>
    <row r="39" spans="2:15">
      <c r="B39" s="224"/>
      <c r="C39" s="224"/>
      <c r="D39" s="224"/>
      <c r="E39" s="224"/>
      <c r="F39" s="224"/>
      <c r="G39" s="224"/>
      <c r="H39" s="224"/>
      <c r="I39" s="224"/>
      <c r="J39" s="224"/>
      <c r="K39" s="224"/>
      <c r="L39" s="225"/>
      <c r="M39" s="180" t="e">
        <f>+ROUND(($M$35)*#REF!,0)</f>
        <v>#DIV/0!</v>
      </c>
      <c r="N39" s="178"/>
      <c r="O39" s="178"/>
    </row>
    <row r="40" spans="2:15">
      <c r="B40" s="224"/>
      <c r="C40" s="224"/>
      <c r="D40" s="224"/>
      <c r="E40" s="224"/>
      <c r="F40" s="224"/>
      <c r="G40" s="224"/>
      <c r="H40" s="224"/>
      <c r="I40" s="224"/>
      <c r="J40" s="224"/>
      <c r="K40" s="224"/>
      <c r="L40" s="224"/>
      <c r="M40" s="180" t="e">
        <f>+ROUND(($M$35)*#REF!,0)</f>
        <v>#DIV/0!</v>
      </c>
      <c r="N40" s="178"/>
      <c r="O40" s="178"/>
    </row>
    <row r="41" spans="2:15">
      <c r="C41" s="226"/>
      <c r="K41" s="227"/>
      <c r="M41" s="181"/>
      <c r="N41" s="178"/>
    </row>
    <row r="42" spans="2:15" ht="27" customHeight="1">
      <c r="F42" s="182"/>
      <c r="K42" s="228"/>
      <c r="M42" s="178"/>
      <c r="N42" s="178"/>
    </row>
    <row r="43" spans="2:15" ht="27" customHeight="1">
      <c r="C43" s="229"/>
      <c r="D43" s="185"/>
      <c r="M43" s="183"/>
    </row>
    <row r="44" spans="2:15" ht="27" customHeight="1">
      <c r="C44" s="185"/>
      <c r="D44" s="185"/>
    </row>
    <row r="45" spans="2:15" ht="27" customHeight="1">
      <c r="C45" s="185"/>
      <c r="D45" s="185"/>
      <c r="M45" s="182"/>
    </row>
    <row r="46" spans="2:15" ht="27" customHeight="1">
      <c r="C46" s="185"/>
      <c r="D46" s="185"/>
      <c r="M46" s="184"/>
    </row>
    <row r="47" spans="2:15" ht="27" customHeight="1">
      <c r="C47" s="185"/>
      <c r="D47" s="185"/>
    </row>
    <row r="48" spans="2:15" ht="27" customHeight="1">
      <c r="C48" s="185"/>
      <c r="D48" s="185"/>
    </row>
  </sheetData>
  <mergeCells count="27">
    <mergeCell ref="B23:C23"/>
    <mergeCell ref="B35:K35"/>
    <mergeCell ref="B34:K34"/>
    <mergeCell ref="B5:M5"/>
    <mergeCell ref="B6:B7"/>
    <mergeCell ref="C6:C7"/>
    <mergeCell ref="D6:D7"/>
    <mergeCell ref="E6:E7"/>
    <mergeCell ref="F6:F7"/>
    <mergeCell ref="G6:K6"/>
    <mergeCell ref="L6:L7"/>
    <mergeCell ref="M6:M7"/>
    <mergeCell ref="B24:F24"/>
    <mergeCell ref="B25:C25"/>
    <mergeCell ref="D25:J25"/>
    <mergeCell ref="B32:J32"/>
    <mergeCell ref="B26:C26"/>
    <mergeCell ref="D26:J26"/>
    <mergeCell ref="B27:C27"/>
    <mergeCell ref="D27:J27"/>
    <mergeCell ref="B28:C28"/>
    <mergeCell ref="D28:J28"/>
    <mergeCell ref="B29:J29"/>
    <mergeCell ref="B31:C31"/>
    <mergeCell ref="D31:J31"/>
    <mergeCell ref="B30:C30"/>
    <mergeCell ref="D30:J30"/>
  </mergeCells>
  <phoneticPr fontId="17" type="noConversion"/>
  <pageMargins left="0.70866141732283472" right="0.70866141732283472" top="0.49" bottom="0.27" header="0.22" footer="0.14000000000000001"/>
  <pageSetup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85A5-4E90-4457-B129-BB906589963D}">
  <sheetPr>
    <tabColor theme="4" tint="0.59999389629810485"/>
    <pageSetUpPr fitToPage="1"/>
  </sheetPr>
  <dimension ref="A1:F48"/>
  <sheetViews>
    <sheetView showGridLines="0" view="pageBreakPreview" topLeftCell="A4" zoomScale="112" zoomScaleNormal="120" zoomScaleSheetLayoutView="112" workbookViewId="0">
      <selection activeCell="A5" sqref="A1:A1048576"/>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General'!B15</f>
        <v>1.7</v>
      </c>
      <c r="C3" s="3"/>
      <c r="D3" s="3"/>
      <c r="E3" s="3"/>
      <c r="F3" s="4" t="s">
        <v>131</v>
      </c>
    </row>
    <row r="4" spans="1:6" ht="175.15" customHeight="1">
      <c r="A4" s="262" t="str">
        <f>+'Presupuesto General'!C15</f>
        <v xml:space="preserve">Suministro e instalación de gabinete autosoportado en lámina galvanizada de 600 mm de ancho x 900 mm de alto x 300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44.
El encerramiento metálico deberá estar debidamente marcado y cumplir con los requerimientos mínimos de seguridad definidos por el RETIE numeral 20.23. </v>
      </c>
      <c r="B4" s="267"/>
      <c r="C4" s="267"/>
      <c r="D4" s="268"/>
      <c r="F4" s="5" t="str">
        <f>+'Presupuesto General'!D15</f>
        <v>UN</v>
      </c>
    </row>
    <row r="5" spans="1:6" ht="13">
      <c r="A5" s="6"/>
      <c r="F5" s="7"/>
    </row>
    <row r="6" spans="1:6" ht="13">
      <c r="A6" s="8" t="s">
        <v>132</v>
      </c>
    </row>
    <row r="7" spans="1:6" ht="13">
      <c r="A7" s="9" t="s">
        <v>0</v>
      </c>
      <c r="B7" s="10" t="s">
        <v>133</v>
      </c>
      <c r="C7" s="10" t="s">
        <v>2</v>
      </c>
      <c r="D7" s="10" t="s">
        <v>124</v>
      </c>
      <c r="E7" s="10" t="s">
        <v>134</v>
      </c>
      <c r="F7" s="10" t="s">
        <v>135</v>
      </c>
    </row>
    <row r="8" spans="1:6">
      <c r="A8" s="41" t="e">
        <f>VLOOKUP(#REF!,[28]!Materiales3[#Data],3,FALSE)</f>
        <v>#REF!</v>
      </c>
      <c r="B8" s="12" t="e">
        <f>VLOOKUP(#REF!,[28]!Materiales3[#Data],4,FALSE)</f>
        <v>#REF!</v>
      </c>
      <c r="C8" s="12">
        <v>1</v>
      </c>
      <c r="D8" s="12" t="e">
        <f>VLOOKUP(#REF!,#REF!,5,FALSE)*C8</f>
        <v>#REF!</v>
      </c>
      <c r="E8" s="14" t="e">
        <f>VLOOKUP(#REF!,#REF!,6,FALSE)</f>
        <v>#REF!</v>
      </c>
      <c r="F8" s="14" t="e">
        <f>C8*E8</f>
        <v>#REF!</v>
      </c>
    </row>
    <row r="9" spans="1:6">
      <c r="A9" s="41" t="e">
        <f>VLOOKUP(#REF!,[28]!Materiales3[#Data],3,FALSE)</f>
        <v>#REF!</v>
      </c>
      <c r="B9" s="12" t="e">
        <f>VLOOKUP(#REF!,[28]!Materiales3[#Data],4,FALSE)</f>
        <v>#REF!</v>
      </c>
      <c r="C9" s="12">
        <v>2</v>
      </c>
      <c r="D9" s="12" t="e">
        <f>VLOOKUP(#REF!,#REF!,5,FALSE)*C9</f>
        <v>#REF!</v>
      </c>
      <c r="E9" s="14" t="e">
        <f>VLOOKUP(#REF!,#REF!,6,FALSE)</f>
        <v>#REF!</v>
      </c>
      <c r="F9" s="14" t="e">
        <f t="shared" ref="F9:F24" si="0">C9*E9</f>
        <v>#REF!</v>
      </c>
    </row>
    <row r="10" spans="1:6">
      <c r="A10" s="41" t="e">
        <f>VLOOKUP(#REF!,[28]!Materiales3[#Data],3,FALSE)</f>
        <v>#REF!</v>
      </c>
      <c r="B10" s="12" t="e">
        <f>VLOOKUP(#REF!,[28]!Materiales3[#Data],4,FALSE)</f>
        <v>#REF!</v>
      </c>
      <c r="C10" s="12">
        <v>2</v>
      </c>
      <c r="D10" s="12" t="e">
        <f>VLOOKUP(#REF!,#REF!,5,FALSE)*C10</f>
        <v>#REF!</v>
      </c>
      <c r="E10" s="14" t="e">
        <f>VLOOKUP(#REF!,#REF!,6,FALSE)</f>
        <v>#REF!</v>
      </c>
      <c r="F10" s="14" t="e">
        <f t="shared" si="0"/>
        <v>#REF!</v>
      </c>
    </row>
    <row r="11" spans="1:6">
      <c r="A11" s="41" t="e">
        <f>VLOOKUP(#REF!,[28]!Materiales3[#Data],3,FALSE)</f>
        <v>#REF!</v>
      </c>
      <c r="B11" s="12" t="e">
        <f>VLOOKUP(#REF!,[28]!Materiales3[#Data],4,FALSE)</f>
        <v>#REF!</v>
      </c>
      <c r="C11" s="12">
        <v>15</v>
      </c>
      <c r="D11" s="12" t="e">
        <f>VLOOKUP(#REF!,#REF!,5,FALSE)*C11</f>
        <v>#REF!</v>
      </c>
      <c r="E11" s="14" t="e">
        <f>VLOOKUP(#REF!,#REF!,6,FALSE)</f>
        <v>#REF!</v>
      </c>
      <c r="F11" s="14" t="e">
        <f t="shared" si="0"/>
        <v>#REF!</v>
      </c>
    </row>
    <row r="12" spans="1:6" ht="75.650000000000006" customHeight="1">
      <c r="A12" s="41" t="e">
        <f>VLOOKUP(#REF!,[28]!Materiales3[#Data],3,FALSE)</f>
        <v>#REF!</v>
      </c>
      <c r="B12" s="12" t="e">
        <f>VLOOKUP(#REF!,[28]!Materiales3[#Data],4,FALSE)</f>
        <v>#REF!</v>
      </c>
      <c r="C12" s="12">
        <v>1</v>
      </c>
      <c r="D12" s="12" t="e">
        <f>VLOOKUP(#REF!,#REF!,5,FALSE)*C12</f>
        <v>#REF!</v>
      </c>
      <c r="E12" s="14" t="e">
        <f>VLOOKUP(#REF!,#REF!,6,FALSE)</f>
        <v>#REF!</v>
      </c>
      <c r="F12" s="14" t="e">
        <f t="shared" si="0"/>
        <v>#REF!</v>
      </c>
    </row>
    <row r="13" spans="1:6">
      <c r="A13" s="41" t="e">
        <f>VLOOKUP(#REF!,[28]!Materiales3[#Data],3,FALSE)</f>
        <v>#REF!</v>
      </c>
      <c r="B13" s="12" t="e">
        <f>VLOOKUP(#REF!,[28]!Materiales3[#Data],4,FALSE)</f>
        <v>#REF!</v>
      </c>
      <c r="C13" s="12">
        <v>1</v>
      </c>
      <c r="D13" s="12" t="e">
        <f>VLOOKUP(#REF!,#REF!,5,FALSE)*C13</f>
        <v>#REF!</v>
      </c>
      <c r="E13" s="14" t="e">
        <f>VLOOKUP(#REF!,#REF!,6,FALSE)</f>
        <v>#REF!</v>
      </c>
      <c r="F13" s="14" t="e">
        <f t="shared" si="0"/>
        <v>#REF!</v>
      </c>
    </row>
    <row r="14" spans="1:6">
      <c r="A14" s="41" t="e">
        <f>VLOOKUP(#REF!,[28]!Materiales3[#Data],3,FALSE)</f>
        <v>#REF!</v>
      </c>
      <c r="B14" s="12" t="e">
        <f>VLOOKUP(#REF!,[28]!Materiales3[#Data],4,FALSE)</f>
        <v>#REF!</v>
      </c>
      <c r="C14" s="12">
        <v>18</v>
      </c>
      <c r="D14" s="12" t="e">
        <f>VLOOKUP(#REF!,#REF!,5,FALSE)*C14</f>
        <v>#REF!</v>
      </c>
      <c r="E14" s="14" t="e">
        <f>VLOOKUP(#REF!,#REF!,6,FALSE)</f>
        <v>#REF!</v>
      </c>
      <c r="F14" s="14" t="e">
        <f t="shared" si="0"/>
        <v>#REF!</v>
      </c>
    </row>
    <row r="15" spans="1:6">
      <c r="A15" s="41" t="e">
        <f>VLOOKUP(#REF!,[28]!Materiales3[#Data],3,FALSE)</f>
        <v>#REF!</v>
      </c>
      <c r="B15" s="12" t="e">
        <f>VLOOKUP(#REF!,[28]!Materiales3[#Data],4,FALSE)</f>
        <v>#REF!</v>
      </c>
      <c r="C15" s="12">
        <v>18</v>
      </c>
      <c r="D15" s="12" t="e">
        <f>VLOOKUP(#REF!,#REF!,5,FALSE)*C15</f>
        <v>#REF!</v>
      </c>
      <c r="E15" s="14" t="e">
        <f>VLOOKUP(#REF!,#REF!,6,FALSE)</f>
        <v>#REF!</v>
      </c>
      <c r="F15" s="14" t="e">
        <f t="shared" si="0"/>
        <v>#REF!</v>
      </c>
    </row>
    <row r="16" spans="1:6">
      <c r="A16" s="41" t="e">
        <f>VLOOKUP(#REF!,[28]!Materiales3[#Data],3,FALSE)</f>
        <v>#REF!</v>
      </c>
      <c r="B16" s="12" t="e">
        <f>VLOOKUP(#REF!,[28]!Materiales3[#Data],4,FALSE)</f>
        <v>#REF!</v>
      </c>
      <c r="C16" s="12">
        <v>1</v>
      </c>
      <c r="D16" s="12" t="e">
        <f>VLOOKUP(#REF!,#REF!,5,FALSE)*C16</f>
        <v>#REF!</v>
      </c>
      <c r="E16" s="14" t="e">
        <f>VLOOKUP(#REF!,#REF!,6,FALSE)</f>
        <v>#REF!</v>
      </c>
      <c r="F16" s="14" t="e">
        <f t="shared" si="0"/>
        <v>#REF!</v>
      </c>
    </row>
    <row r="17" spans="1:6">
      <c r="A17" s="41" t="e">
        <f>VLOOKUP(#REF!,[28]!Materiales3[#Data],3,FALSE)</f>
        <v>#REF!</v>
      </c>
      <c r="B17" s="12" t="e">
        <f>VLOOKUP(#REF!,[28]!Materiales3[#Data],4,FALSE)</f>
        <v>#REF!</v>
      </c>
      <c r="C17" s="12">
        <v>1</v>
      </c>
      <c r="D17" s="12" t="e">
        <f>VLOOKUP(#REF!,#REF!,5,FALSE)*C17</f>
        <v>#REF!</v>
      </c>
      <c r="E17" s="14" t="e">
        <f>VLOOKUP(#REF!,#REF!,6,FALSE)</f>
        <v>#REF!</v>
      </c>
      <c r="F17" s="14" t="e">
        <f t="shared" si="0"/>
        <v>#REF!</v>
      </c>
    </row>
    <row r="18" spans="1:6">
      <c r="A18" s="41" t="e">
        <f>VLOOKUP(#REF!,[28]!Materiales3[#Data],3,FALSE)</f>
        <v>#REF!</v>
      </c>
      <c r="B18" s="12" t="e">
        <f>VLOOKUP(#REF!,[28]!Materiales3[#Data],4,FALSE)</f>
        <v>#REF!</v>
      </c>
      <c r="C18" s="12">
        <v>1</v>
      </c>
      <c r="D18" s="12" t="e">
        <f>VLOOKUP(#REF!,#REF!,5,FALSE)*C18</f>
        <v>#REF!</v>
      </c>
      <c r="E18" s="14" t="e">
        <f>VLOOKUP(#REF!,#REF!,6,FALSE)</f>
        <v>#REF!</v>
      </c>
      <c r="F18" s="14" t="e">
        <f t="shared" si="0"/>
        <v>#REF!</v>
      </c>
    </row>
    <row r="19" spans="1:6">
      <c r="A19" s="41" t="e">
        <f>VLOOKUP(#REF!,[28]!Materiales3[#Data],3,FALSE)</f>
        <v>#REF!</v>
      </c>
      <c r="B19" s="12" t="e">
        <f>VLOOKUP(#REF!,[28]!Materiales3[#Data],4,FALSE)</f>
        <v>#REF!</v>
      </c>
      <c r="C19" s="12">
        <v>2</v>
      </c>
      <c r="D19" s="12" t="e">
        <f>VLOOKUP(#REF!,#REF!,5,FALSE)*C19</f>
        <v>#REF!</v>
      </c>
      <c r="E19" s="14" t="e">
        <f>VLOOKUP(#REF!,#REF!,6,FALSE)</f>
        <v>#REF!</v>
      </c>
      <c r="F19" s="14" t="e">
        <f t="shared" ref="F19" si="1">C19*E19</f>
        <v>#REF!</v>
      </c>
    </row>
    <row r="20" spans="1:6">
      <c r="A20" s="41" t="e">
        <f>VLOOKUP(#REF!,[28]!Materiales3[#Data],3,FALSE)</f>
        <v>#REF!</v>
      </c>
      <c r="B20" s="12" t="e">
        <f>VLOOKUP(#REF!,[28]!Materiales3[#Data],4,FALSE)</f>
        <v>#REF!</v>
      </c>
      <c r="C20" s="12">
        <v>1</v>
      </c>
      <c r="D20" s="12" t="e">
        <f>VLOOKUP(#REF!,#REF!,5,FALSE)*C20</f>
        <v>#REF!</v>
      </c>
      <c r="E20" s="14" t="e">
        <f>VLOOKUP(#REF!,#REF!,6,FALSE)</f>
        <v>#REF!</v>
      </c>
      <c r="F20" s="14" t="e">
        <f t="shared" si="0"/>
        <v>#REF!</v>
      </c>
    </row>
    <row r="21" spans="1:6">
      <c r="A21" s="41" t="e">
        <f>VLOOKUP(#REF!,[28]!Materiales3[#Data],3,FALSE)</f>
        <v>#REF!</v>
      </c>
      <c r="B21" s="12" t="e">
        <f>VLOOKUP(#REF!,[28]!Materiales3[#Data],4,FALSE)</f>
        <v>#REF!</v>
      </c>
      <c r="C21" s="12">
        <v>1</v>
      </c>
      <c r="D21" s="12" t="e">
        <f>VLOOKUP(#REF!,#REF!,5,FALSE)*C21</f>
        <v>#REF!</v>
      </c>
      <c r="E21" s="14" t="e">
        <f>VLOOKUP(#REF!,#REF!,6,FALSE)</f>
        <v>#REF!</v>
      </c>
      <c r="F21" s="14" t="e">
        <f t="shared" ref="F21" si="2">C21*E21</f>
        <v>#REF!</v>
      </c>
    </row>
    <row r="22" spans="1:6">
      <c r="A22" s="41" t="e">
        <f>VLOOKUP(#REF!,[28]!Materiales3[#Data],3,FALSE)</f>
        <v>#REF!</v>
      </c>
      <c r="B22" s="12" t="e">
        <f>VLOOKUP(#REF!,[28]!Materiales3[#Data],4,FALSE)</f>
        <v>#REF!</v>
      </c>
      <c r="C22" s="12">
        <f>2*0.8+2*0.8</f>
        <v>3.2</v>
      </c>
      <c r="D22" s="12" t="e">
        <f>VLOOKUP(#REF!,#REF!,5,FALSE)*C22</f>
        <v>#REF!</v>
      </c>
      <c r="E22" s="14" t="e">
        <f>VLOOKUP(#REF!,#REF!,6,FALSE)</f>
        <v>#REF!</v>
      </c>
      <c r="F22" s="14" t="e">
        <f t="shared" si="0"/>
        <v>#REF!</v>
      </c>
    </row>
    <row r="23" spans="1:6">
      <c r="A23" s="41" t="e">
        <f>VLOOKUP(#REF!,[28]!Materiales3[#Data],3,FALSE)</f>
        <v>#REF!</v>
      </c>
      <c r="B23" s="12" t="e">
        <f>VLOOKUP(#REF!,[28]!Materiales3[#Data],4,FALSE)</f>
        <v>#REF!</v>
      </c>
      <c r="C23" s="12">
        <f>2*0.8</f>
        <v>1.6</v>
      </c>
      <c r="D23" s="12" t="e">
        <f>VLOOKUP(#REF!,#REF!,5,FALSE)*C23</f>
        <v>#REF!</v>
      </c>
      <c r="E23" s="14" t="e">
        <f>VLOOKUP(#REF!,#REF!,6,FALSE)</f>
        <v>#REF!</v>
      </c>
      <c r="F23" s="14" t="e">
        <f t="shared" si="0"/>
        <v>#REF!</v>
      </c>
    </row>
    <row r="24" spans="1:6">
      <c r="A24" s="41" t="e">
        <f>VLOOKUP(#REF!,[28]!Materiales3[#Data],3,FALSE)</f>
        <v>#REF!</v>
      </c>
      <c r="B24" s="12" t="e">
        <f>VLOOKUP(#REF!,[28]!Materiales3[#Data],4,FALSE)</f>
        <v>#REF!</v>
      </c>
      <c r="C24" s="12">
        <f>2*3+2*0.8</f>
        <v>7.6</v>
      </c>
      <c r="D24" s="12" t="e">
        <f>VLOOKUP(#REF!,#REF!,5,FALSE)*C24</f>
        <v>#REF!</v>
      </c>
      <c r="E24" s="14" t="e">
        <f>VLOOKUP(#REF!,#REF!,6,FALSE)</f>
        <v>#REF!</v>
      </c>
      <c r="F24" s="14" t="e">
        <f t="shared" si="0"/>
        <v>#REF!</v>
      </c>
    </row>
    <row r="25" spans="1:6" ht="13">
      <c r="C25" s="19"/>
      <c r="D25" s="19"/>
      <c r="E25" s="20" t="s">
        <v>136</v>
      </c>
      <c r="F25" s="21" t="e">
        <f>ROUND(SUM(F8:F24),0)</f>
        <v>#REF!</v>
      </c>
    </row>
    <row r="26" spans="1:6">
      <c r="F26" s="45"/>
    </row>
    <row r="27" spans="1:6" ht="13">
      <c r="A27" s="22" t="s">
        <v>137</v>
      </c>
      <c r="F27" s="46"/>
    </row>
    <row r="28" spans="1:6" ht="13">
      <c r="A28" s="9" t="s">
        <v>0</v>
      </c>
      <c r="B28" s="10" t="s">
        <v>147</v>
      </c>
      <c r="C28" s="10" t="s">
        <v>138</v>
      </c>
      <c r="D28" s="10"/>
      <c r="E28" s="10" t="s">
        <v>1</v>
      </c>
      <c r="F28" s="10" t="s">
        <v>135</v>
      </c>
    </row>
    <row r="29" spans="1:6">
      <c r="A29" s="15" t="e">
        <f>VLOOKUP(#REF!,[28]!Equipoyherramienta[#Data],2,FALSE)</f>
        <v>#REF!</v>
      </c>
      <c r="B29" s="16" t="s">
        <v>5</v>
      </c>
      <c r="C29" s="23" t="e">
        <f>VLOOKUP(#REF!,#REF!,4,FALSE)</f>
        <v>#REF!</v>
      </c>
      <c r="D29" s="23"/>
      <c r="E29" s="43" t="e">
        <f>+#REF!</f>
        <v>#REF!</v>
      </c>
      <c r="F29" s="23" t="e">
        <f>ROUND(C29/E29,0)</f>
        <v>#REF!</v>
      </c>
    </row>
    <row r="30" spans="1:6">
      <c r="A30" s="15"/>
      <c r="B30" s="16"/>
      <c r="C30" s="18"/>
      <c r="D30" s="18"/>
      <c r="E30" s="24"/>
      <c r="F30" s="25"/>
    </row>
    <row r="31" spans="1:6">
      <c r="A31" s="15"/>
      <c r="B31" s="16"/>
      <c r="C31" s="18"/>
      <c r="D31" s="18"/>
      <c r="E31" s="24"/>
      <c r="F31" s="25"/>
    </row>
    <row r="32" spans="1:6" ht="13">
      <c r="C32" s="19"/>
      <c r="D32" s="19"/>
      <c r="E32" s="20" t="s">
        <v>136</v>
      </c>
      <c r="F32" s="21" t="e">
        <f>ROUND(SUM(F29:F31),0)</f>
        <v>#REF!</v>
      </c>
    </row>
    <row r="33" spans="1:6" ht="13">
      <c r="C33" s="19"/>
      <c r="D33" s="19"/>
      <c r="E33" s="19"/>
      <c r="F33" s="26"/>
    </row>
    <row r="34" spans="1:6" ht="13">
      <c r="A34" s="8" t="s">
        <v>139</v>
      </c>
      <c r="F34" s="27"/>
    </row>
    <row r="35" spans="1:6" ht="13">
      <c r="A35" s="9" t="s">
        <v>0</v>
      </c>
      <c r="B35" s="10" t="s">
        <v>133</v>
      </c>
      <c r="C35" s="10" t="s">
        <v>124</v>
      </c>
      <c r="D35" s="10"/>
      <c r="E35" s="10" t="s">
        <v>148</v>
      </c>
      <c r="F35" s="28" t="s">
        <v>135</v>
      </c>
    </row>
    <row r="36" spans="1:6" ht="26.5" customHeight="1">
      <c r="A36" s="29" t="e">
        <f>VLOOKUP(#REF!,[28]!Transp.[#Data],2,FALSE)</f>
        <v>#REF!</v>
      </c>
      <c r="B36" s="12" t="s">
        <v>149</v>
      </c>
      <c r="C36" s="13" t="e">
        <f>+SUM(D8:D24)</f>
        <v>#REF!</v>
      </c>
      <c r="D36" s="13"/>
      <c r="E36" s="31" t="e">
        <f>VLOOKUP(#REF!,#REF!,6,FALSE)</f>
        <v>#REF!</v>
      </c>
      <c r="F36" s="31" t="e">
        <f>C36*E36</f>
        <v>#REF!</v>
      </c>
    </row>
    <row r="37" spans="1:6" ht="13.15" customHeight="1">
      <c r="A37" s="29"/>
      <c r="B37" s="12"/>
      <c r="C37" s="13"/>
      <c r="D37" s="13"/>
      <c r="E37" s="31"/>
      <c r="F37" s="31"/>
    </row>
    <row r="38" spans="1:6" ht="13.15" customHeight="1">
      <c r="A38" s="29"/>
      <c r="B38" s="12"/>
      <c r="C38" s="13"/>
      <c r="D38" s="13"/>
      <c r="E38" s="31"/>
      <c r="F38" s="31"/>
    </row>
    <row r="39" spans="1:6" ht="13">
      <c r="C39" s="19"/>
      <c r="D39" s="19"/>
      <c r="E39" s="33" t="s">
        <v>136</v>
      </c>
      <c r="F39" s="21" t="e">
        <f>ROUND(SUM(F36:F38),0)</f>
        <v>#REF!</v>
      </c>
    </row>
    <row r="41" spans="1:6" ht="13">
      <c r="A41" s="8" t="s">
        <v>143</v>
      </c>
      <c r="C41" s="34"/>
      <c r="D41" s="34"/>
      <c r="E41" s="35"/>
      <c r="F41" s="27"/>
    </row>
    <row r="42" spans="1:6" s="19" customFormat="1" ht="13">
      <c r="A42" s="10" t="s">
        <v>0</v>
      </c>
      <c r="B42" s="10" t="s">
        <v>144</v>
      </c>
      <c r="C42" s="10" t="s">
        <v>145</v>
      </c>
      <c r="D42" s="10"/>
      <c r="E42" s="10" t="s">
        <v>1</v>
      </c>
      <c r="F42" s="28" t="s">
        <v>135</v>
      </c>
    </row>
    <row r="43" spans="1:6">
      <c r="A43" s="36" t="e">
        <f>VLOOKUP(#REF!,[28]!ManoObra[#Data],2,FALSE)</f>
        <v>#REF!</v>
      </c>
      <c r="B43" s="37" t="e">
        <f>VLOOKUP(#REF!,#REF!,7,FALSE)</f>
        <v>#REF!</v>
      </c>
      <c r="C43" s="24" t="e">
        <f>+#REF!</f>
        <v>#REF!</v>
      </c>
      <c r="D43" s="24"/>
      <c r="E43" s="43" t="e">
        <f>E29</f>
        <v>#REF!</v>
      </c>
      <c r="F43" s="23" t="e">
        <f>ROUND(B43*C43/E43,0)</f>
        <v>#REF!</v>
      </c>
    </row>
    <row r="44" spans="1:6">
      <c r="A44" s="36" t="e">
        <f>VLOOKUP(#REF!,[28]!ManoObra[#Data],2,FALSE)</f>
        <v>#REF!</v>
      </c>
      <c r="B44" s="37" t="e">
        <f>VLOOKUP(#REF!,#REF!,7,FALSE)</f>
        <v>#REF!</v>
      </c>
      <c r="C44" s="24" t="e">
        <f>+#REF!</f>
        <v>#REF!</v>
      </c>
      <c r="D44" s="24"/>
      <c r="E44" s="43" t="e">
        <f>E29</f>
        <v>#REF!</v>
      </c>
      <c r="F44" s="23" t="e">
        <f>ROUND(B44*C44/E44,0)</f>
        <v>#REF!</v>
      </c>
    </row>
    <row r="45" spans="1:6">
      <c r="A45" s="42"/>
      <c r="B45" s="37"/>
      <c r="C45" s="24"/>
      <c r="D45" s="24"/>
      <c r="E45" s="17"/>
      <c r="F45" s="23"/>
    </row>
    <row r="46" spans="1:6" ht="13">
      <c r="C46" s="19"/>
      <c r="D46" s="19"/>
      <c r="E46" s="33" t="s">
        <v>136</v>
      </c>
      <c r="F46" s="21" t="e">
        <f>ROUND(SUM(F43:F45),0)</f>
        <v>#REF!</v>
      </c>
    </row>
    <row r="47" spans="1:6" ht="13">
      <c r="C47" s="19"/>
      <c r="D47" s="19"/>
      <c r="F47" s="27"/>
    </row>
    <row r="48" spans="1:6" ht="12.75" customHeight="1">
      <c r="A48" s="19"/>
      <c r="C48" s="265" t="s">
        <v>146</v>
      </c>
      <c r="D48" s="269"/>
      <c r="E48" s="266"/>
      <c r="F48" s="38" t="e">
        <f>F25+F32+F39+F46</f>
        <v>#REF!</v>
      </c>
    </row>
  </sheetData>
  <mergeCells count="3">
    <mergeCell ref="A1:F1"/>
    <mergeCell ref="A4:D4"/>
    <mergeCell ref="C48:E48"/>
  </mergeCells>
  <printOptions horizontalCentered="1"/>
  <pageMargins left="0.70866141732283472" right="0.70866141732283472" top="1.5748031496062993" bottom="0.98425196850393704" header="0.98425196850393704" footer="0.51181102362204722"/>
  <pageSetup scale="71" orientation="portrait" r:id="rId1"/>
  <headerFooter alignWithMargins="0">
    <oddHeader xml:space="preserve">&amp;C&amp;"Arial,Negrita"&amp;12ANÁLISIS DE PRECIOS UNITARIOS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32D0F-24B4-4481-A4DB-A78A172FCFF3}">
  <sheetPr>
    <tabColor theme="4" tint="0.59999389629810485"/>
    <pageSetUpPr fitToPage="1"/>
  </sheetPr>
  <dimension ref="A1:F33"/>
  <sheetViews>
    <sheetView showGridLines="0" view="pageBreakPreview" zoomScale="98" zoomScaleNormal="120" zoomScaleSheetLayoutView="98" workbookViewId="0">
      <selection activeCell="A2" sqref="A1:A1048576"/>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General'!B17</f>
        <v>2.1</v>
      </c>
      <c r="C3" s="3"/>
      <c r="D3" s="3"/>
      <c r="E3" s="3"/>
      <c r="F3" s="4" t="s">
        <v>131</v>
      </c>
    </row>
    <row r="4" spans="1:6" ht="61.9" customHeight="1">
      <c r="A4" s="262" t="str">
        <f>+'Presupuesto General'!C17</f>
        <v>Suministro e instalación de medidor prepago monofásico bifilar 5 (80) A, 120 V, calibrado, incluye Telemedida</v>
      </c>
      <c r="B4" s="267"/>
      <c r="C4" s="267"/>
      <c r="D4" s="268"/>
      <c r="F4" s="5" t="str">
        <f>+'Presupuesto General'!D17</f>
        <v>UN</v>
      </c>
    </row>
    <row r="5" spans="1:6" ht="13">
      <c r="A5" s="6"/>
      <c r="F5" s="7"/>
    </row>
    <row r="6" spans="1:6" ht="13">
      <c r="A6" s="8" t="s">
        <v>132</v>
      </c>
    </row>
    <row r="7" spans="1:6" ht="13">
      <c r="A7" s="9" t="s">
        <v>0</v>
      </c>
      <c r="B7" s="10" t="s">
        <v>133</v>
      </c>
      <c r="C7" s="10" t="s">
        <v>2</v>
      </c>
      <c r="D7" s="10" t="s">
        <v>124</v>
      </c>
      <c r="E7" s="10" t="s">
        <v>134</v>
      </c>
      <c r="F7" s="10" t="s">
        <v>135</v>
      </c>
    </row>
    <row r="8" spans="1:6">
      <c r="A8" s="48" t="e">
        <f>VLOOKUP(#REF!,[28]!Materiales3[#Data],3,FALSE)</f>
        <v>#REF!</v>
      </c>
      <c r="B8" s="12" t="e">
        <f>VLOOKUP(#REF!,[28]!Materiales3[#Data],4,FALSE)</f>
        <v>#REF!</v>
      </c>
      <c r="C8" s="12">
        <v>1</v>
      </c>
      <c r="D8" s="12" t="e">
        <f>VLOOKUP(#REF!,#REF!,5,FALSE)*C8</f>
        <v>#REF!</v>
      </c>
      <c r="E8" s="14" t="e">
        <f>VLOOKUP(#REF!,#REF!,6,FALSE)</f>
        <v>#REF!</v>
      </c>
      <c r="F8" s="14" t="e">
        <f>C8*E8</f>
        <v>#REF!</v>
      </c>
    </row>
    <row r="9" spans="1:6">
      <c r="A9" s="41" t="e">
        <f>VLOOKUP(#REF!,[28]!Materiales3[#Data],3,FALSE)</f>
        <v>#REF!</v>
      </c>
      <c r="B9" s="12" t="e">
        <f>VLOOKUP(#REF!,[28]!Materiales3[#Data],4,FALSE)</f>
        <v>#REF!</v>
      </c>
      <c r="C9" s="12">
        <v>1</v>
      </c>
      <c r="D9" s="12" t="e">
        <f>VLOOKUP(#REF!,#REF!,5,FALSE)*C9</f>
        <v>#REF!</v>
      </c>
      <c r="E9" s="14" t="e">
        <f>VLOOKUP(#REF!,#REF!,6,FALSE)</f>
        <v>#REF!</v>
      </c>
      <c r="F9" s="14" t="e">
        <f t="shared" ref="F9" si="0">C9*E9</f>
        <v>#REF!</v>
      </c>
    </row>
    <row r="10" spans="1:6" ht="13">
      <c r="C10" s="19"/>
      <c r="D10" s="19"/>
      <c r="E10" s="20" t="s">
        <v>136</v>
      </c>
      <c r="F10" s="21" t="e">
        <f>ROUND(SUM(F8:F9),0)</f>
        <v>#REF!</v>
      </c>
    </row>
    <row r="11" spans="1:6">
      <c r="F11" s="45"/>
    </row>
    <row r="12" spans="1:6" ht="13">
      <c r="A12" s="22" t="s">
        <v>137</v>
      </c>
      <c r="F12" s="46"/>
    </row>
    <row r="13" spans="1:6" ht="13">
      <c r="A13" s="9" t="s">
        <v>0</v>
      </c>
      <c r="B13" s="10" t="s">
        <v>147</v>
      </c>
      <c r="C13" s="10" t="s">
        <v>138</v>
      </c>
      <c r="D13" s="10"/>
      <c r="E13" s="10" t="s">
        <v>1</v>
      </c>
      <c r="F13" s="10" t="s">
        <v>135</v>
      </c>
    </row>
    <row r="14" spans="1:6">
      <c r="A14" s="15" t="e">
        <f>VLOOKUP(#REF!,[28]!Equipoyherramienta[#Data],2,FALSE)</f>
        <v>#REF!</v>
      </c>
      <c r="B14" s="12" t="e">
        <f>VLOOKUP(#REF!,[28]!Materiales3[#Data],4,FALSE)</f>
        <v>#REF!</v>
      </c>
      <c r="C14" s="23" t="e">
        <f>VLOOKUP(#REF!,#REF!,4,FALSE)</f>
        <v>#REF!</v>
      </c>
      <c r="D14" s="23"/>
      <c r="E14" s="43" t="e">
        <f>+#REF!</f>
        <v>#REF!</v>
      </c>
      <c r="F14" s="23" t="e">
        <f>ROUND(C14/E14,0)</f>
        <v>#REF!</v>
      </c>
    </row>
    <row r="15" spans="1:6">
      <c r="A15" s="15"/>
      <c r="B15" s="16"/>
      <c r="C15" s="18"/>
      <c r="D15" s="18"/>
      <c r="E15" s="24"/>
      <c r="F15" s="25"/>
    </row>
    <row r="16" spans="1:6">
      <c r="A16" s="15"/>
      <c r="B16" s="16"/>
      <c r="C16" s="18"/>
      <c r="D16" s="18"/>
      <c r="E16" s="24"/>
      <c r="F16" s="25"/>
    </row>
    <row r="17" spans="1:6" ht="13">
      <c r="C17" s="19"/>
      <c r="D17" s="19"/>
      <c r="E17" s="20" t="s">
        <v>136</v>
      </c>
      <c r="F17" s="21" t="e">
        <f>ROUND(SUM(F14:F16),0)</f>
        <v>#REF!</v>
      </c>
    </row>
    <row r="18" spans="1:6" ht="13">
      <c r="C18" s="19"/>
      <c r="D18" s="19"/>
      <c r="E18" s="19"/>
      <c r="F18" s="26"/>
    </row>
    <row r="19" spans="1:6" ht="13">
      <c r="A19" s="8" t="s">
        <v>139</v>
      </c>
      <c r="F19" s="27"/>
    </row>
    <row r="20" spans="1:6" ht="13">
      <c r="A20" s="9" t="s">
        <v>0</v>
      </c>
      <c r="B20" s="10" t="s">
        <v>133</v>
      </c>
      <c r="C20" s="10" t="s">
        <v>124</v>
      </c>
      <c r="D20" s="10"/>
      <c r="E20" s="10" t="s">
        <v>148</v>
      </c>
      <c r="F20" s="28" t="s">
        <v>135</v>
      </c>
    </row>
    <row r="21" spans="1:6" ht="26.5" customHeight="1">
      <c r="A21" s="29" t="e">
        <f>VLOOKUP(#REF!,[28]!Transp.[#Data],2,FALSE)</f>
        <v>#REF!</v>
      </c>
      <c r="B21" s="12" t="s">
        <v>149</v>
      </c>
      <c r="C21" s="13" t="e">
        <f>SUM(D8:D9)</f>
        <v>#REF!</v>
      </c>
      <c r="D21" s="13"/>
      <c r="E21" s="31" t="e">
        <f>VLOOKUP(#REF!,#REF!,6,FALSE)</f>
        <v>#REF!</v>
      </c>
      <c r="F21" s="31" t="e">
        <f>C21*E21</f>
        <v>#REF!</v>
      </c>
    </row>
    <row r="22" spans="1:6" ht="13.15" customHeight="1">
      <c r="A22" s="29"/>
      <c r="B22" s="12"/>
      <c r="C22" s="13"/>
      <c r="D22" s="13"/>
      <c r="E22" s="31"/>
      <c r="F22" s="31"/>
    </row>
    <row r="23" spans="1:6" ht="13.15" customHeight="1">
      <c r="A23" s="29"/>
      <c r="B23" s="12"/>
      <c r="C23" s="13"/>
      <c r="D23" s="13"/>
      <c r="E23" s="31"/>
      <c r="F23" s="31"/>
    </row>
    <row r="24" spans="1:6" ht="13">
      <c r="C24" s="19"/>
      <c r="D24" s="19"/>
      <c r="E24" s="33" t="s">
        <v>136</v>
      </c>
      <c r="F24" s="21" t="e">
        <f>ROUND(SUM(F21:F23),0)</f>
        <v>#REF!</v>
      </c>
    </row>
    <row r="26" spans="1:6" ht="13">
      <c r="A26" s="8" t="s">
        <v>143</v>
      </c>
      <c r="C26" s="34"/>
      <c r="D26" s="34"/>
      <c r="E26" s="35"/>
      <c r="F26" s="27"/>
    </row>
    <row r="27" spans="1:6" s="19" customFormat="1" ht="13">
      <c r="A27" s="10" t="s">
        <v>0</v>
      </c>
      <c r="B27" s="10" t="s">
        <v>144</v>
      </c>
      <c r="C27" s="10" t="s">
        <v>145</v>
      </c>
      <c r="D27" s="10"/>
      <c r="E27" s="10" t="s">
        <v>1</v>
      </c>
      <c r="F27" s="28" t="s">
        <v>135</v>
      </c>
    </row>
    <row r="28" spans="1:6">
      <c r="A28" s="36" t="e">
        <f>VLOOKUP(#REF!,[28]!ManoObra[#Data],2,FALSE)</f>
        <v>#REF!</v>
      </c>
      <c r="B28" s="37" t="e">
        <f>VLOOKUP(#REF!,#REF!,7,FALSE)</f>
        <v>#REF!</v>
      </c>
      <c r="C28" s="24" t="e">
        <f>+#REF!</f>
        <v>#REF!</v>
      </c>
      <c r="D28" s="24"/>
      <c r="E28" s="43" t="e">
        <f>E14</f>
        <v>#REF!</v>
      </c>
      <c r="F28" s="23" t="e">
        <f>ROUND(B28*C28/E28,0)</f>
        <v>#REF!</v>
      </c>
    </row>
    <row r="29" spans="1:6">
      <c r="A29" s="36" t="e">
        <f>VLOOKUP(#REF!,[28]!ManoObra[#Data],2,FALSE)</f>
        <v>#REF!</v>
      </c>
      <c r="B29" s="37" t="e">
        <f>VLOOKUP(#REF!,#REF!,7,FALSE)</f>
        <v>#REF!</v>
      </c>
      <c r="C29" s="24" t="e">
        <f>+#REF!</f>
        <v>#REF!</v>
      </c>
      <c r="D29" s="24"/>
      <c r="E29" s="43" t="e">
        <f>E14</f>
        <v>#REF!</v>
      </c>
      <c r="F29" s="23" t="e">
        <f>ROUND(B29*C29/E29,0)</f>
        <v>#REF!</v>
      </c>
    </row>
    <row r="30" spans="1:6">
      <c r="A30" s="42"/>
      <c r="B30" s="37"/>
      <c r="C30" s="24"/>
      <c r="D30" s="24"/>
      <c r="E30" s="17"/>
      <c r="F30" s="23"/>
    </row>
    <row r="31" spans="1:6" ht="13">
      <c r="C31" s="19"/>
      <c r="D31" s="19"/>
      <c r="E31" s="33" t="s">
        <v>136</v>
      </c>
      <c r="F31" s="21" t="e">
        <f>ROUND(SUM(F28:F30),0)</f>
        <v>#REF!</v>
      </c>
    </row>
    <row r="32" spans="1:6" ht="13">
      <c r="C32" s="19"/>
      <c r="D32" s="19"/>
      <c r="F32" s="27"/>
    </row>
    <row r="33" spans="1:6" ht="12.75" customHeight="1">
      <c r="A33" s="19"/>
      <c r="C33" s="265" t="s">
        <v>146</v>
      </c>
      <c r="D33" s="269"/>
      <c r="E33" s="266"/>
      <c r="F33" s="38" t="e">
        <f>F10+F17+F24+F31</f>
        <v>#REF!</v>
      </c>
    </row>
  </sheetData>
  <mergeCells count="3">
    <mergeCell ref="A1:F1"/>
    <mergeCell ref="A4:D4"/>
    <mergeCell ref="C33:E33"/>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28C0-EC49-489B-AE98-47C0AC661982}">
  <sheetPr>
    <tabColor theme="4" tint="0.59999389629810485"/>
    <pageSetUpPr fitToPage="1"/>
  </sheetPr>
  <dimension ref="A1:F41"/>
  <sheetViews>
    <sheetView showGridLines="0" view="pageBreakPreview" zoomScale="80" zoomScaleNormal="120" zoomScaleSheetLayoutView="80" workbookViewId="0">
      <selection activeCell="A2" sqref="A1:A1048576"/>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General'!B18</f>
        <v>2.2</v>
      </c>
      <c r="C3" s="3"/>
      <c r="D3" s="3"/>
      <c r="E3" s="3"/>
      <c r="F3" s="4" t="s">
        <v>131</v>
      </c>
    </row>
    <row r="4" spans="1:6" ht="61.9" customHeight="1">
      <c r="A4" s="262" t="str">
        <f>+'Presupuesto General'!C18</f>
        <v>Suministro, instalación y puesta en marcha de plataforma (Software) gestión de medición de energía prepago, con licencia, esquema off line para adquisición de energía desde zonas no interconectadas, incluye equipos, accesorios y capacitación manejo de software necesarios para su correcto funcionamiento.</v>
      </c>
      <c r="B4" s="267"/>
      <c r="C4" s="267"/>
      <c r="D4" s="268"/>
      <c r="F4" s="5" t="str">
        <f>+'Presupuesto General'!D18</f>
        <v>UN</v>
      </c>
    </row>
    <row r="5" spans="1:6" ht="13">
      <c r="A5" s="6"/>
      <c r="F5" s="7"/>
    </row>
    <row r="6" spans="1:6" ht="13">
      <c r="A6" s="8" t="s">
        <v>132</v>
      </c>
    </row>
    <row r="7" spans="1:6" ht="13">
      <c r="A7" s="9" t="s">
        <v>0</v>
      </c>
      <c r="B7" s="10" t="s">
        <v>133</v>
      </c>
      <c r="C7" s="10" t="s">
        <v>2</v>
      </c>
      <c r="D7" s="10" t="s">
        <v>124</v>
      </c>
      <c r="E7" s="10" t="s">
        <v>134</v>
      </c>
      <c r="F7" s="10" t="s">
        <v>135</v>
      </c>
    </row>
    <row r="8" spans="1:6">
      <c r="A8" s="48" t="e">
        <f>VLOOKUP(#REF!,[28]!Materiales3[#Data],3,FALSE)</f>
        <v>#REF!</v>
      </c>
      <c r="B8" s="12" t="e">
        <f>VLOOKUP(#REF!,[28]!Materiales3[#Data],4,FALSE)</f>
        <v>#REF!</v>
      </c>
      <c r="C8" s="12">
        <v>1</v>
      </c>
      <c r="D8" s="12" t="e">
        <f>VLOOKUP(#REF!,#REF!,5,FALSE)*C8</f>
        <v>#REF!</v>
      </c>
      <c r="E8" s="14" t="e">
        <f>VLOOKUP(#REF!,#REF!,6,FALSE)</f>
        <v>#REF!</v>
      </c>
      <c r="F8" s="14" t="e">
        <f t="shared" ref="F8:F17" si="0">C8*E8</f>
        <v>#REF!</v>
      </c>
    </row>
    <row r="9" spans="1:6">
      <c r="A9" s="48" t="e">
        <f>VLOOKUP(#REF!,[28]!Materiales3[#Data],3,FALSE)</f>
        <v>#REF!</v>
      </c>
      <c r="B9" s="12" t="e">
        <f>VLOOKUP(#REF!,[28]!Materiales3[#Data],4,FALSE)</f>
        <v>#REF!</v>
      </c>
      <c r="C9" s="47">
        <f>1/'Presupuesto General'!E9</f>
        <v>9.727626459143969E-4</v>
      </c>
      <c r="D9" s="47" t="e">
        <f>VLOOKUP(#REF!,#REF!,5,FALSE)*C9</f>
        <v>#REF!</v>
      </c>
      <c r="E9" s="14" t="e">
        <f>VLOOKUP(#REF!,#REF!,6,FALSE)</f>
        <v>#REF!</v>
      </c>
      <c r="F9" s="14" t="e">
        <f t="shared" si="0"/>
        <v>#REF!</v>
      </c>
    </row>
    <row r="10" spans="1:6">
      <c r="A10" s="41" t="e">
        <f>VLOOKUP(#REF!,[28]!Materiales3[#Data],3,FALSE)</f>
        <v>#REF!</v>
      </c>
      <c r="B10" s="12" t="e">
        <f>VLOOKUP(#REF!,[28]!Materiales3[#Data],4,FALSE)</f>
        <v>#REF!</v>
      </c>
      <c r="C10" s="47">
        <f>1/'Presupuesto General'!E9</f>
        <v>9.727626459143969E-4</v>
      </c>
      <c r="D10" s="47" t="e">
        <f>VLOOKUP(#REF!,#REF!,5,FALSE)*C10</f>
        <v>#REF!</v>
      </c>
      <c r="E10" s="14" t="e">
        <f>VLOOKUP(#REF!,#REF!,6,FALSE)</f>
        <v>#REF!</v>
      </c>
      <c r="F10" s="14" t="e">
        <f t="shared" si="0"/>
        <v>#REF!</v>
      </c>
    </row>
    <row r="11" spans="1:6">
      <c r="A11" s="48" t="e">
        <f>VLOOKUP(#REF!,[28]!Materiales3[#Data],3,FALSE)</f>
        <v>#REF!</v>
      </c>
      <c r="B11" s="12" t="e">
        <f>VLOOKUP(#REF!,[28]!Materiales3[#Data],4,FALSE)</f>
        <v>#REF!</v>
      </c>
      <c r="C11" s="47">
        <f>1/300</f>
        <v>3.3333333333333335E-3</v>
      </c>
      <c r="D11" s="47" t="e">
        <f>VLOOKUP(#REF!,#REF!,5,FALSE)*C11</f>
        <v>#REF!</v>
      </c>
      <c r="E11" s="14" t="e">
        <f>VLOOKUP(#REF!,#REF!,6,FALSE)</f>
        <v>#REF!</v>
      </c>
      <c r="F11" s="14" t="e">
        <f t="shared" si="0"/>
        <v>#REF!</v>
      </c>
    </row>
    <row r="12" spans="1:6">
      <c r="A12" s="48" t="e">
        <f>VLOOKUP(#REF!,[28]!Materiales3[#Data],3,FALSE)</f>
        <v>#REF!</v>
      </c>
      <c r="B12" s="12" t="e">
        <f>VLOOKUP(#REF!,[28]!Materiales3[#Data],4,FALSE)</f>
        <v>#REF!</v>
      </c>
      <c r="C12" s="47">
        <f>6/'Presupuesto General'!E9</f>
        <v>5.8365758754863814E-3</v>
      </c>
      <c r="D12" s="47" t="e">
        <f>VLOOKUP(#REF!,#REF!,5,FALSE)*C12</f>
        <v>#REF!</v>
      </c>
      <c r="E12" s="14" t="e">
        <f>VLOOKUP(#REF!,#REF!,6,FALSE)</f>
        <v>#REF!</v>
      </c>
      <c r="F12" s="14" t="e">
        <f t="shared" si="0"/>
        <v>#REF!</v>
      </c>
    </row>
    <row r="13" spans="1:6">
      <c r="A13" s="48" t="e">
        <f>VLOOKUP(#REF!,[28]!Materiales3[#Data],3,FALSE)</f>
        <v>#REF!</v>
      </c>
      <c r="B13" s="12" t="e">
        <f>VLOOKUP(#REF!,[28]!Materiales3[#Data],4,FALSE)</f>
        <v>#REF!</v>
      </c>
      <c r="C13" s="47">
        <f>4/'Presupuesto General'!E9</f>
        <v>3.8910505836575876E-3</v>
      </c>
      <c r="D13" s="47" t="e">
        <f>VLOOKUP(#REF!,#REF!,5,FALSE)*C13</f>
        <v>#REF!</v>
      </c>
      <c r="E13" s="14" t="e">
        <f>VLOOKUP(#REF!,#REF!,6,FALSE)</f>
        <v>#REF!</v>
      </c>
      <c r="F13" s="14" t="e">
        <f t="shared" si="0"/>
        <v>#REF!</v>
      </c>
    </row>
    <row r="14" spans="1:6">
      <c r="A14" s="48" t="e">
        <f>VLOOKUP(#REF!,[28]!Materiales3[#Data],3,FALSE)</f>
        <v>#REF!</v>
      </c>
      <c r="B14" s="12" t="e">
        <f>VLOOKUP(#REF!,[28]!Materiales3[#Data],4,FALSE)</f>
        <v>#REF!</v>
      </c>
      <c r="C14" s="47">
        <f>1/'Presupuesto General'!E9</f>
        <v>9.727626459143969E-4</v>
      </c>
      <c r="D14" s="47" t="e">
        <f>VLOOKUP(#REF!,#REF!,5,FALSE)*C14</f>
        <v>#REF!</v>
      </c>
      <c r="E14" s="14" t="e">
        <f>VLOOKUP(#REF!,#REF!,6,FALSE)</f>
        <v>#REF!</v>
      </c>
      <c r="F14" s="14" t="e">
        <f t="shared" si="0"/>
        <v>#REF!</v>
      </c>
    </row>
    <row r="15" spans="1:6">
      <c r="A15" s="48" t="e">
        <f>VLOOKUP(#REF!,[28]!Materiales3[#Data],3,FALSE)</f>
        <v>#REF!</v>
      </c>
      <c r="B15" s="12" t="e">
        <f>VLOOKUP(#REF!,[28]!Materiales3[#Data],4,FALSE)</f>
        <v>#REF!</v>
      </c>
      <c r="C15" s="47">
        <f>1/'Presupuesto General'!E9</f>
        <v>9.727626459143969E-4</v>
      </c>
      <c r="D15" s="47" t="e">
        <f>VLOOKUP(#REF!,#REF!,5,FALSE)*C15</f>
        <v>#REF!</v>
      </c>
      <c r="E15" s="14" t="e">
        <f>VLOOKUP(#REF!,#REF!,6,FALSE)</f>
        <v>#REF!</v>
      </c>
      <c r="F15" s="14" t="e">
        <f t="shared" si="0"/>
        <v>#REF!</v>
      </c>
    </row>
    <row r="16" spans="1:6">
      <c r="A16" s="48" t="e">
        <f>VLOOKUP(#REF!,[28]!Materiales3[#Data],3,FALSE)</f>
        <v>#REF!</v>
      </c>
      <c r="B16" s="12" t="e">
        <f>VLOOKUP(#REF!,[28]!Materiales3[#Data],4,FALSE)</f>
        <v>#REF!</v>
      </c>
      <c r="C16" s="47">
        <f>1/'Presupuesto General'!E9</f>
        <v>9.727626459143969E-4</v>
      </c>
      <c r="D16" s="47" t="e">
        <f>VLOOKUP(#REF!,#REF!,5,FALSE)*C16</f>
        <v>#REF!</v>
      </c>
      <c r="E16" s="14" t="e">
        <f>VLOOKUP(#REF!,#REF!,6,FALSE)</f>
        <v>#REF!</v>
      </c>
      <c r="F16" s="14" t="e">
        <f t="shared" si="0"/>
        <v>#REF!</v>
      </c>
    </row>
    <row r="17" spans="1:6">
      <c r="A17" s="48" t="e">
        <f>VLOOKUP(#REF!,[28]!Materiales3[#Data],3,FALSE)</f>
        <v>#REF!</v>
      </c>
      <c r="B17" s="12" t="e">
        <f>VLOOKUP(#REF!,[28]!Materiales3[#Data],4,FALSE)</f>
        <v>#REF!</v>
      </c>
      <c r="C17" s="47">
        <f>1/'Presupuesto General'!E9</f>
        <v>9.727626459143969E-4</v>
      </c>
      <c r="D17" s="47" t="e">
        <f>VLOOKUP(#REF!,#REF!,5,FALSE)*C17</f>
        <v>#REF!</v>
      </c>
      <c r="E17" s="14" t="e">
        <f>VLOOKUP(#REF!,#REF!,6,FALSE)</f>
        <v>#REF!</v>
      </c>
      <c r="F17" s="14" t="e">
        <f t="shared" si="0"/>
        <v>#REF!</v>
      </c>
    </row>
    <row r="18" spans="1:6" ht="13">
      <c r="C18" s="19"/>
      <c r="D18" s="19"/>
      <c r="E18" s="20" t="s">
        <v>136</v>
      </c>
      <c r="F18" s="21" t="e">
        <f>ROUND(SUM(F8:F17),0)</f>
        <v>#REF!</v>
      </c>
    </row>
    <row r="19" spans="1:6">
      <c r="F19" s="45"/>
    </row>
    <row r="20" spans="1:6" ht="13">
      <c r="A20" s="22" t="s">
        <v>137</v>
      </c>
      <c r="F20" s="46"/>
    </row>
    <row r="21" spans="1:6" ht="13">
      <c r="A21" s="9" t="s">
        <v>0</v>
      </c>
      <c r="B21" s="10" t="s">
        <v>147</v>
      </c>
      <c r="C21" s="10" t="s">
        <v>138</v>
      </c>
      <c r="D21" s="10"/>
      <c r="E21" s="10" t="s">
        <v>1</v>
      </c>
      <c r="F21" s="10" t="s">
        <v>135</v>
      </c>
    </row>
    <row r="22" spans="1:6">
      <c r="A22" s="15" t="e">
        <f>VLOOKUP(#REF!,[28]!Equipoyherramienta[#Data],2,FALSE)</f>
        <v>#REF!</v>
      </c>
      <c r="B22" s="16" t="s">
        <v>5</v>
      </c>
      <c r="C22" s="23" t="e">
        <f>VLOOKUP(#REF!,#REF!,4,FALSE)</f>
        <v>#REF!</v>
      </c>
      <c r="D22" s="23"/>
      <c r="E22" s="43" t="e">
        <f>+#REF!</f>
        <v>#REF!</v>
      </c>
      <c r="F22" s="23" t="e">
        <f>ROUND(C22/E22,0)</f>
        <v>#REF!</v>
      </c>
    </row>
    <row r="23" spans="1:6">
      <c r="A23" s="15"/>
      <c r="B23" s="16"/>
      <c r="C23" s="18"/>
      <c r="D23" s="18"/>
      <c r="E23" s="24"/>
      <c r="F23" s="25"/>
    </row>
    <row r="24" spans="1:6">
      <c r="A24" s="15"/>
      <c r="B24" s="16"/>
      <c r="C24" s="18"/>
      <c r="D24" s="18"/>
      <c r="E24" s="24"/>
      <c r="F24" s="25"/>
    </row>
    <row r="25" spans="1:6" ht="13">
      <c r="C25" s="19"/>
      <c r="D25" s="19"/>
      <c r="E25" s="20" t="s">
        <v>136</v>
      </c>
      <c r="F25" s="21" t="e">
        <f>ROUND(SUM(F22:F24),0)</f>
        <v>#REF!</v>
      </c>
    </row>
    <row r="26" spans="1:6" ht="13">
      <c r="C26" s="19"/>
      <c r="D26" s="19"/>
      <c r="E26" s="19"/>
      <c r="F26" s="26"/>
    </row>
    <row r="27" spans="1:6" ht="13">
      <c r="A27" s="8" t="s">
        <v>139</v>
      </c>
      <c r="F27" s="27"/>
    </row>
    <row r="28" spans="1:6" ht="13">
      <c r="A28" s="9" t="s">
        <v>0</v>
      </c>
      <c r="B28" s="10" t="s">
        <v>133</v>
      </c>
      <c r="C28" s="10" t="s">
        <v>124</v>
      </c>
      <c r="D28" s="10"/>
      <c r="E28" s="10" t="s">
        <v>148</v>
      </c>
      <c r="F28" s="28" t="s">
        <v>135</v>
      </c>
    </row>
    <row r="29" spans="1:6" ht="26.5" customHeight="1">
      <c r="A29" s="29" t="e">
        <f>VLOOKUP(#REF!,[28]!Transp.[#Data],2,FALSE)</f>
        <v>#REF!</v>
      </c>
      <c r="B29" s="12" t="s">
        <v>149</v>
      </c>
      <c r="C29" s="13" t="e">
        <f>SUM(D8:D17)</f>
        <v>#REF!</v>
      </c>
      <c r="D29" s="13"/>
      <c r="E29" s="31" t="e">
        <f>VLOOKUP(#REF!,#REF!,6,FALSE)</f>
        <v>#REF!</v>
      </c>
      <c r="F29" s="31" t="e">
        <f>C29*E29</f>
        <v>#REF!</v>
      </c>
    </row>
    <row r="30" spans="1:6" ht="13.15" customHeight="1">
      <c r="A30" s="29"/>
      <c r="B30" s="12"/>
      <c r="C30" s="13"/>
      <c r="D30" s="13"/>
      <c r="E30" s="31"/>
      <c r="F30" s="31"/>
    </row>
    <row r="31" spans="1:6" ht="13.15" customHeight="1">
      <c r="A31" s="29"/>
      <c r="B31" s="12"/>
      <c r="C31" s="13"/>
      <c r="D31" s="13"/>
      <c r="E31" s="31"/>
      <c r="F31" s="31"/>
    </row>
    <row r="32" spans="1:6" ht="13">
      <c r="C32" s="19"/>
      <c r="D32" s="19"/>
      <c r="E32" s="33" t="s">
        <v>136</v>
      </c>
      <c r="F32" s="21" t="e">
        <f>ROUND(SUM(F29:F31),0)</f>
        <v>#REF!</v>
      </c>
    </row>
    <row r="34" spans="1:6" ht="13">
      <c r="A34" s="8" t="s">
        <v>143</v>
      </c>
      <c r="C34" s="34"/>
      <c r="D34" s="34"/>
      <c r="E34" s="35"/>
      <c r="F34" s="27"/>
    </row>
    <row r="35" spans="1:6" s="19" customFormat="1" ht="13">
      <c r="A35" s="10" t="s">
        <v>0</v>
      </c>
      <c r="B35" s="10" t="s">
        <v>144</v>
      </c>
      <c r="C35" s="10" t="s">
        <v>145</v>
      </c>
      <c r="D35" s="10"/>
      <c r="E35" s="10" t="s">
        <v>1</v>
      </c>
      <c r="F35" s="28" t="s">
        <v>135</v>
      </c>
    </row>
    <row r="36" spans="1:6">
      <c r="A36" s="36" t="e">
        <f>VLOOKUP(#REF!,[28]!ManoObra[#Data],2,FALSE)</f>
        <v>#REF!</v>
      </c>
      <c r="B36" s="37" t="e">
        <f>VLOOKUP(#REF!,#REF!,7,FALSE)</f>
        <v>#REF!</v>
      </c>
      <c r="C36" s="24" t="e">
        <f>+#REF!</f>
        <v>#REF!</v>
      </c>
      <c r="D36" s="24"/>
      <c r="E36" s="43" t="e">
        <f>E22</f>
        <v>#REF!</v>
      </c>
      <c r="F36" s="23" t="e">
        <f>ROUND(B36*C36/E36,0)</f>
        <v>#REF!</v>
      </c>
    </row>
    <row r="37" spans="1:6">
      <c r="A37" s="36" t="e">
        <f>VLOOKUP(#REF!,[28]!ManoObra[#Data],2,FALSE)</f>
        <v>#REF!</v>
      </c>
      <c r="B37" s="37" t="e">
        <f>VLOOKUP(#REF!,#REF!,7,FALSE)</f>
        <v>#REF!</v>
      </c>
      <c r="C37" s="24" t="e">
        <f>+#REF!</f>
        <v>#REF!</v>
      </c>
      <c r="D37" s="24"/>
      <c r="E37" s="43" t="e">
        <f>E22</f>
        <v>#REF!</v>
      </c>
      <c r="F37" s="23" t="e">
        <f>ROUND(B37*C37/E37,0)</f>
        <v>#REF!</v>
      </c>
    </row>
    <row r="38" spans="1:6">
      <c r="A38" s="42"/>
      <c r="B38" s="37"/>
      <c r="C38" s="24"/>
      <c r="D38" s="24"/>
      <c r="E38" s="17"/>
      <c r="F38" s="23"/>
    </row>
    <row r="39" spans="1:6" ht="13">
      <c r="C39" s="19"/>
      <c r="D39" s="19"/>
      <c r="E39" s="33" t="s">
        <v>136</v>
      </c>
      <c r="F39" s="21" t="e">
        <f>ROUND(SUM(F36:F38),0)</f>
        <v>#REF!</v>
      </c>
    </row>
    <row r="40" spans="1:6" ht="13">
      <c r="C40" s="19"/>
      <c r="D40" s="19"/>
      <c r="F40" s="27"/>
    </row>
    <row r="41" spans="1:6" ht="12.75" customHeight="1">
      <c r="A41" s="19"/>
      <c r="C41" s="265" t="s">
        <v>146</v>
      </c>
      <c r="D41" s="269"/>
      <c r="E41" s="266"/>
      <c r="F41" s="38" t="e">
        <f>F18+F25+F32+F39</f>
        <v>#REF!</v>
      </c>
    </row>
  </sheetData>
  <mergeCells count="3">
    <mergeCell ref="A1:F1"/>
    <mergeCell ref="A4:D4"/>
    <mergeCell ref="C41:E41"/>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8BC9-7EB2-4D19-8909-F179F7A6BF18}">
  <sheetPr>
    <tabColor theme="4" tint="0.59999389629810485"/>
    <pageSetUpPr fitToPage="1"/>
  </sheetPr>
  <dimension ref="A1:F37"/>
  <sheetViews>
    <sheetView showGridLines="0" view="pageBreakPreview" zoomScale="80" zoomScaleNormal="120" zoomScaleSheetLayoutView="80" workbookViewId="0">
      <selection activeCell="A2" sqref="A1:A1048576"/>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General'!B20</f>
        <v>3.1</v>
      </c>
      <c r="C3" s="3"/>
      <c r="D3" s="3"/>
      <c r="E3" s="3"/>
      <c r="F3" s="4" t="s">
        <v>131</v>
      </c>
    </row>
    <row r="4" spans="1:6" ht="61.9" customHeight="1">
      <c r="A4" s="270" t="str">
        <f>+'Presupuesto General'!C20</f>
        <v>Sistema de puesta a tierra con una varilla de cobre 5/8" x 2,4m, bajante en cable de cobre desnudo temple duro o verde Nº 6, con soldadura exotérmica y tratamiento de suelos, caja de inspección de 30 x 30 cm.</v>
      </c>
      <c r="B4" s="271"/>
      <c r="C4" s="271"/>
      <c r="D4" s="272"/>
      <c r="F4" s="5" t="str">
        <f>+'Presupuesto General'!D20</f>
        <v>UN</v>
      </c>
    </row>
    <row r="5" spans="1:6" ht="13">
      <c r="A5" s="6"/>
      <c r="F5" s="7"/>
    </row>
    <row r="6" spans="1:6" ht="13">
      <c r="A6" s="8" t="s">
        <v>132</v>
      </c>
    </row>
    <row r="7" spans="1:6" ht="13">
      <c r="A7" s="9" t="s">
        <v>0</v>
      </c>
      <c r="B7" s="10" t="s">
        <v>133</v>
      </c>
      <c r="C7" s="10" t="s">
        <v>2</v>
      </c>
      <c r="D7" s="10" t="s">
        <v>124</v>
      </c>
      <c r="E7" s="10" t="s">
        <v>134</v>
      </c>
      <c r="F7" s="10" t="s">
        <v>135</v>
      </c>
    </row>
    <row r="8" spans="1:6">
      <c r="A8" s="41" t="e">
        <f>VLOOKUP(#REF!,[28]!Materiales3[#Data],3,FALSE)</f>
        <v>#REF!</v>
      </c>
      <c r="B8" s="12" t="e">
        <f>VLOOKUP(#REF!,[28]!Materiales3[#Data],4,FALSE)</f>
        <v>#REF!</v>
      </c>
      <c r="C8" s="12">
        <v>1</v>
      </c>
      <c r="D8" s="12" t="e">
        <f>VLOOKUP(#REF!,#REF!,5,FALSE)*C8</f>
        <v>#REF!</v>
      </c>
      <c r="E8" s="14" t="e">
        <f>VLOOKUP(#REF!,#REF!,6,FALSE)</f>
        <v>#REF!</v>
      </c>
      <c r="F8" s="14" t="e">
        <f>C8*E8</f>
        <v>#REF!</v>
      </c>
    </row>
    <row r="9" spans="1:6">
      <c r="A9" s="41" t="e">
        <f>VLOOKUP(#REF!,[28]!Materiales3[#Data],3,FALSE)</f>
        <v>#REF!</v>
      </c>
      <c r="B9" s="12" t="e">
        <f>VLOOKUP(#REF!,[28]!Materiales3[#Data],4,FALSE)</f>
        <v>#REF!</v>
      </c>
      <c r="C9" s="12">
        <v>1</v>
      </c>
      <c r="D9" s="12" t="e">
        <f>VLOOKUP(#REF!,#REF!,5,FALSE)*C9</f>
        <v>#REF!</v>
      </c>
      <c r="E9" s="14" t="e">
        <f>VLOOKUP(#REF!,#REF!,6,FALSE)</f>
        <v>#REF!</v>
      </c>
      <c r="F9" s="14" t="e">
        <f t="shared" ref="F9:F13" si="0">C9*E9</f>
        <v>#REF!</v>
      </c>
    </row>
    <row r="10" spans="1:6">
      <c r="A10" s="41" t="e">
        <f>VLOOKUP(#REF!,[28]!Materiales3[#Data],3,FALSE)</f>
        <v>#REF!</v>
      </c>
      <c r="B10" s="12" t="e">
        <f>VLOOKUP(#REF!,[28]!Materiales3[#Data],4,FALSE)</f>
        <v>#REF!</v>
      </c>
      <c r="C10" s="12">
        <v>2</v>
      </c>
      <c r="D10" s="12" t="e">
        <f>VLOOKUP(#REF!,#REF!,5,FALSE)*C10</f>
        <v>#REF!</v>
      </c>
      <c r="E10" s="14" t="e">
        <f>VLOOKUP(#REF!,#REF!,6,FALSE)</f>
        <v>#REF!</v>
      </c>
      <c r="F10" s="14" t="e">
        <f t="shared" si="0"/>
        <v>#REF!</v>
      </c>
    </row>
    <row r="11" spans="1:6">
      <c r="A11" s="41" t="e">
        <f>VLOOKUP(#REF!,[28]!Materiales3[#Data],3,FALSE)</f>
        <v>#REF!</v>
      </c>
      <c r="B11" s="12" t="e">
        <f>VLOOKUP(#REF!,[28]!Materiales3[#Data],4,FALSE)</f>
        <v>#REF!</v>
      </c>
      <c r="C11" s="12">
        <v>1</v>
      </c>
      <c r="D11" s="12" t="e">
        <f>VLOOKUP(#REF!,#REF!,5,FALSE)*C11</f>
        <v>#REF!</v>
      </c>
      <c r="E11" s="14" t="e">
        <f>VLOOKUP(#REF!,#REF!,6,FALSE)</f>
        <v>#REF!</v>
      </c>
      <c r="F11" s="14" t="e">
        <f t="shared" si="0"/>
        <v>#REF!</v>
      </c>
    </row>
    <row r="12" spans="1:6">
      <c r="A12" s="41" t="e">
        <f>VLOOKUP(#REF!,[28]!Materiales3[#Data],3,FALSE)</f>
        <v>#REF!</v>
      </c>
      <c r="B12" s="12" t="e">
        <f>VLOOKUP(#REF!,[28]!Materiales3[#Data],4,FALSE)</f>
        <v>#REF!</v>
      </c>
      <c r="C12" s="12">
        <f>4+3+2+2</f>
        <v>11</v>
      </c>
      <c r="D12" s="12" t="e">
        <f>VLOOKUP(#REF!,#REF!,5,FALSE)*C12</f>
        <v>#REF!</v>
      </c>
      <c r="E12" s="14" t="e">
        <f>VLOOKUP(#REF!,#REF!,6,FALSE)</f>
        <v>#REF!</v>
      </c>
      <c r="F12" s="14" t="e">
        <f t="shared" si="0"/>
        <v>#REF!</v>
      </c>
    </row>
    <row r="13" spans="1:6">
      <c r="A13" s="41" t="e">
        <f>VLOOKUP(#REF!,[28]!Materiales3[#Data],3,FALSE)</f>
        <v>#REF!</v>
      </c>
      <c r="B13" s="12" t="e">
        <f>VLOOKUP(#REF!,[28]!Materiales3[#Data],4,FALSE)</f>
        <v>#REF!</v>
      </c>
      <c r="C13" s="12">
        <v>0.5</v>
      </c>
      <c r="D13" s="12" t="e">
        <f>VLOOKUP(#REF!,#REF!,5,FALSE)*C13</f>
        <v>#REF!</v>
      </c>
      <c r="E13" s="14" t="e">
        <f>VLOOKUP(#REF!,#REF!,6,FALSE)</f>
        <v>#REF!</v>
      </c>
      <c r="F13" s="14" t="e">
        <f t="shared" si="0"/>
        <v>#REF!</v>
      </c>
    </row>
    <row r="14" spans="1:6" ht="13">
      <c r="C14" s="19"/>
      <c r="D14" s="19"/>
      <c r="E14" s="20" t="s">
        <v>136</v>
      </c>
      <c r="F14" s="21" t="e">
        <f>ROUND(SUM(F8:F13),0)</f>
        <v>#REF!</v>
      </c>
    </row>
    <row r="15" spans="1:6">
      <c r="F15" s="45"/>
    </row>
    <row r="16" spans="1:6" ht="13">
      <c r="A16" s="22" t="s">
        <v>137</v>
      </c>
      <c r="F16" s="46"/>
    </row>
    <row r="17" spans="1:6" ht="13">
      <c r="A17" s="9" t="s">
        <v>0</v>
      </c>
      <c r="B17" s="10" t="s">
        <v>147</v>
      </c>
      <c r="C17" s="10" t="s">
        <v>138</v>
      </c>
      <c r="D17" s="10"/>
      <c r="E17" s="10" t="s">
        <v>1</v>
      </c>
      <c r="F17" s="10" t="s">
        <v>135</v>
      </c>
    </row>
    <row r="18" spans="1:6">
      <c r="A18" s="15" t="e">
        <f>VLOOKUP(#REF!,[28]!Equipoyherramienta[#Data],2,FALSE)</f>
        <v>#REF!</v>
      </c>
      <c r="B18" s="16" t="e">
        <f>VLOOKUP(#REF!,[28]!Equipoyherramienta[#Data],3,FALSE)</f>
        <v>#REF!</v>
      </c>
      <c r="C18" s="23">
        <v>0</v>
      </c>
      <c r="D18" s="23"/>
      <c r="E18" s="43" t="e">
        <f>+#REF!</f>
        <v>#REF!</v>
      </c>
      <c r="F18" s="23" t="e">
        <f>ROUND(C18/E18,0)</f>
        <v>#REF!</v>
      </c>
    </row>
    <row r="19" spans="1:6">
      <c r="A19" s="15"/>
      <c r="B19" s="16"/>
      <c r="C19" s="18"/>
      <c r="D19" s="18"/>
      <c r="E19" s="24"/>
      <c r="F19" s="25"/>
    </row>
    <row r="20" spans="1:6">
      <c r="A20" s="15"/>
      <c r="B20" s="16"/>
      <c r="C20" s="18"/>
      <c r="D20" s="18"/>
      <c r="E20" s="24"/>
      <c r="F20" s="25"/>
    </row>
    <row r="21" spans="1:6" ht="13">
      <c r="C21" s="19"/>
      <c r="D21" s="19"/>
      <c r="E21" s="20" t="s">
        <v>136</v>
      </c>
      <c r="F21" s="21" t="e">
        <f>ROUND(SUM(F18:F20),0)</f>
        <v>#REF!</v>
      </c>
    </row>
    <row r="22" spans="1:6" ht="13">
      <c r="C22" s="19"/>
      <c r="D22" s="19"/>
      <c r="E22" s="19"/>
      <c r="F22" s="26"/>
    </row>
    <row r="23" spans="1:6" ht="13">
      <c r="A23" s="8" t="s">
        <v>139</v>
      </c>
      <c r="F23" s="27"/>
    </row>
    <row r="24" spans="1:6" ht="13">
      <c r="A24" s="9" t="s">
        <v>0</v>
      </c>
      <c r="B24" s="10" t="s">
        <v>133</v>
      </c>
      <c r="C24" s="10" t="s">
        <v>124</v>
      </c>
      <c r="D24" s="10"/>
      <c r="E24" s="10" t="s">
        <v>148</v>
      </c>
      <c r="F24" s="28" t="s">
        <v>135</v>
      </c>
    </row>
    <row r="25" spans="1:6">
      <c r="A25" s="29" t="e">
        <f>VLOOKUP(#REF!,[28]!Transp.[#Data],2,FALSE)</f>
        <v>#REF!</v>
      </c>
      <c r="B25" s="12" t="s">
        <v>149</v>
      </c>
      <c r="C25" s="13" t="e">
        <f>SUM(D8:D13)</f>
        <v>#REF!</v>
      </c>
      <c r="D25" s="13"/>
      <c r="E25" s="31" t="e">
        <f>VLOOKUP(#REF!,#REF!,6,FALSE)</f>
        <v>#REF!</v>
      </c>
      <c r="F25" s="31" t="e">
        <f>C25*E25</f>
        <v>#REF!</v>
      </c>
    </row>
    <row r="26" spans="1:6" ht="13.15" customHeight="1">
      <c r="A26" s="29"/>
      <c r="B26" s="12"/>
      <c r="C26" s="13"/>
      <c r="D26" s="13"/>
      <c r="E26" s="31"/>
      <c r="F26" s="31"/>
    </row>
    <row r="27" spans="1:6" ht="13.15" customHeight="1">
      <c r="A27" s="29"/>
      <c r="B27" s="12"/>
      <c r="C27" s="13"/>
      <c r="D27" s="13"/>
      <c r="E27" s="31"/>
      <c r="F27" s="31"/>
    </row>
    <row r="28" spans="1:6" ht="13">
      <c r="C28" s="19"/>
      <c r="D28" s="19"/>
      <c r="E28" s="33" t="s">
        <v>136</v>
      </c>
      <c r="F28" s="21" t="e">
        <f>ROUND(SUM(F25:F27),0)</f>
        <v>#REF!</v>
      </c>
    </row>
    <row r="30" spans="1:6" ht="13">
      <c r="A30" s="8" t="s">
        <v>143</v>
      </c>
      <c r="C30" s="34"/>
      <c r="D30" s="34"/>
      <c r="E30" s="35"/>
      <c r="F30" s="27"/>
    </row>
    <row r="31" spans="1:6" s="19" customFormat="1" ht="13">
      <c r="A31" s="10" t="s">
        <v>0</v>
      </c>
      <c r="B31" s="10" t="s">
        <v>144</v>
      </c>
      <c r="C31" s="10" t="s">
        <v>145</v>
      </c>
      <c r="D31" s="10"/>
      <c r="E31" s="10" t="s">
        <v>1</v>
      </c>
      <c r="F31" s="28" t="s">
        <v>135</v>
      </c>
    </row>
    <row r="32" spans="1:6">
      <c r="A32" s="36" t="e">
        <f>VLOOKUP(#REF!,[28]!ManoObra[#Data],2,FALSE)</f>
        <v>#REF!</v>
      </c>
      <c r="B32" s="37">
        <v>0</v>
      </c>
      <c r="C32" s="24" t="e">
        <f>+#REF!</f>
        <v>#REF!</v>
      </c>
      <c r="D32" s="24"/>
      <c r="E32" s="43" t="e">
        <f>E18</f>
        <v>#REF!</v>
      </c>
      <c r="F32" s="23" t="e">
        <f>ROUND(B32*C32/E32,0)</f>
        <v>#REF!</v>
      </c>
    </row>
    <row r="33" spans="1:6">
      <c r="A33" s="36" t="e">
        <f>VLOOKUP(#REF!,[28]!ManoObra[#Data],2,FALSE)</f>
        <v>#REF!</v>
      </c>
      <c r="B33" s="37">
        <v>0</v>
      </c>
      <c r="C33" s="24" t="e">
        <f>+#REF!</f>
        <v>#REF!</v>
      </c>
      <c r="D33" s="24"/>
      <c r="E33" s="43" t="e">
        <f>E18</f>
        <v>#REF!</v>
      </c>
      <c r="F33" s="23" t="e">
        <f>ROUND(B33*C33/E33,0)</f>
        <v>#REF!</v>
      </c>
    </row>
    <row r="34" spans="1:6">
      <c r="A34" s="42"/>
      <c r="B34" s="37"/>
      <c r="C34" s="24"/>
      <c r="D34" s="24"/>
      <c r="E34" s="17"/>
      <c r="F34" s="23"/>
    </row>
    <row r="35" spans="1:6" ht="13">
      <c r="C35" s="19"/>
      <c r="D35" s="19"/>
      <c r="E35" s="33" t="s">
        <v>136</v>
      </c>
      <c r="F35" s="21" t="e">
        <f>ROUND(SUM(F32:F34),0)</f>
        <v>#REF!</v>
      </c>
    </row>
    <row r="36" spans="1:6" ht="13">
      <c r="C36" s="19"/>
      <c r="D36" s="19"/>
      <c r="F36" s="27"/>
    </row>
    <row r="37" spans="1:6" ht="12.75" customHeight="1">
      <c r="A37" s="19"/>
      <c r="C37" s="265" t="s">
        <v>146</v>
      </c>
      <c r="D37" s="269"/>
      <c r="E37" s="266"/>
      <c r="F37" s="38" t="e">
        <f>F14+F21+F28+F35</f>
        <v>#REF!</v>
      </c>
    </row>
  </sheetData>
  <mergeCells count="3">
    <mergeCell ref="A1:F1"/>
    <mergeCell ref="A4:D4"/>
    <mergeCell ref="C37:E37"/>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52FD-55E2-45E4-9D79-E4CB9F801629}">
  <sheetPr>
    <tabColor theme="4" tint="0.59999389629810485"/>
    <pageSetUpPr fitToPage="1"/>
  </sheetPr>
  <dimension ref="A1:F49"/>
  <sheetViews>
    <sheetView showGridLines="0" view="pageBreakPreview" zoomScale="80" zoomScaleNormal="120" zoomScaleSheetLayoutView="80" workbookViewId="0">
      <selection activeCell="Q12" sqref="Q12"/>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General'!B22</f>
        <v>4.1</v>
      </c>
      <c r="C3" s="3"/>
      <c r="D3" s="3"/>
      <c r="E3" s="3"/>
      <c r="F3" s="4" t="s">
        <v>131</v>
      </c>
    </row>
    <row r="4" spans="1:6" ht="61.15" customHeight="1">
      <c r="A4" s="262" t="str">
        <f>+'Presupuesto General'!C22</f>
        <v>Instalaciones Internas que incluyan 4 salidas de alumbrado y 4 tomacorrientes. Se considera implementación de hasta 20 metros de tubería EMT de 3/4" y hasta 80 mts de cable de cobre aislado THHN No. 12 AWG</v>
      </c>
      <c r="B4" s="267"/>
      <c r="C4" s="267"/>
      <c r="D4" s="268"/>
      <c r="F4" s="5" t="str">
        <f>+'Presupuesto General'!D22</f>
        <v>UN</v>
      </c>
    </row>
    <row r="5" spans="1:6" ht="13">
      <c r="A5" s="6"/>
      <c r="F5" s="7"/>
    </row>
    <row r="6" spans="1:6" ht="13">
      <c r="A6" s="22" t="s">
        <v>132</v>
      </c>
    </row>
    <row r="7" spans="1:6" ht="13">
      <c r="A7" s="10" t="s">
        <v>0</v>
      </c>
      <c r="B7" s="10" t="s">
        <v>133</v>
      </c>
      <c r="C7" s="10" t="s">
        <v>2</v>
      </c>
      <c r="D7" s="10" t="s">
        <v>124</v>
      </c>
      <c r="E7" s="10" t="s">
        <v>134</v>
      </c>
      <c r="F7" s="10" t="s">
        <v>135</v>
      </c>
    </row>
    <row r="8" spans="1:6">
      <c r="A8" s="41" t="e">
        <f>VLOOKUP(#REF!,[28]!Materiales3[#Data],3,FALSE)</f>
        <v>#REF!</v>
      </c>
      <c r="B8" s="12" t="e">
        <f>VLOOKUP(#REF!,[28]!Materiales3[#Data],4,FALSE)</f>
        <v>#REF!</v>
      </c>
      <c r="C8" s="12">
        <v>1</v>
      </c>
      <c r="D8" s="12" t="e">
        <f>VLOOKUP(#REF!,#REF!,5,FALSE)*C8</f>
        <v>#REF!</v>
      </c>
      <c r="E8" s="14" t="e">
        <f>VLOOKUP(#REF!,#REF!,6,FALSE)</f>
        <v>#REF!</v>
      </c>
      <c r="F8" s="14" t="e">
        <f>C8*E8</f>
        <v>#REF!</v>
      </c>
    </row>
    <row r="9" spans="1:6" ht="22.15" customHeight="1">
      <c r="A9" s="41" t="e">
        <f>VLOOKUP(#REF!,[28]!Materiales3[#Data],3,FALSE)</f>
        <v>#REF!</v>
      </c>
      <c r="B9" s="12" t="e">
        <f>VLOOKUP(#REF!,[28]!Materiales3[#Data],4,FALSE)</f>
        <v>#REF!</v>
      </c>
      <c r="C9" s="49">
        <v>2</v>
      </c>
      <c r="D9" s="12" t="e">
        <f>VLOOKUP(#REF!,#REF!,5,FALSE)*C9</f>
        <v>#REF!</v>
      </c>
      <c r="E9" s="14" t="e">
        <f>VLOOKUP(#REF!,#REF!,6,FALSE)</f>
        <v>#REF!</v>
      </c>
      <c r="F9" s="14" t="e">
        <f t="shared" ref="F9:F25" si="0">C9*E9</f>
        <v>#REF!</v>
      </c>
    </row>
    <row r="10" spans="1:6" ht="14.5">
      <c r="A10" s="41" t="e">
        <f>VLOOKUP(#REF!,[28]!Materiales3[#Data],3,FALSE)</f>
        <v>#REF!</v>
      </c>
      <c r="B10" s="12" t="e">
        <f>VLOOKUP(#REF!,[28]!Materiales3[#Data],4,FALSE)</f>
        <v>#REF!</v>
      </c>
      <c r="C10" s="49">
        <v>2</v>
      </c>
      <c r="D10" s="12" t="e">
        <f>VLOOKUP(#REF!,#REF!,5,FALSE)*C10</f>
        <v>#REF!</v>
      </c>
      <c r="E10" s="14" t="e">
        <f>VLOOKUP(#REF!,#REF!,6,FALSE)</f>
        <v>#REF!</v>
      </c>
      <c r="F10" s="14" t="e">
        <f t="shared" si="0"/>
        <v>#REF!</v>
      </c>
    </row>
    <row r="11" spans="1:6" ht="14.5">
      <c r="A11" s="41" t="e">
        <f>VLOOKUP(#REF!,[28]!Materiales3[#Data],3,FALSE)</f>
        <v>#REF!</v>
      </c>
      <c r="B11" s="12" t="e">
        <f>VLOOKUP(#REF!,[28]!Materiales3[#Data],4,FALSE)</f>
        <v>#REF!</v>
      </c>
      <c r="C11" s="49">
        <v>4</v>
      </c>
      <c r="D11" s="12" t="e">
        <f>VLOOKUP(#REF!,#REF!,5,FALSE)*C11</f>
        <v>#REF!</v>
      </c>
      <c r="E11" s="14" t="e">
        <f>VLOOKUP(#REF!,#REF!,6,FALSE)</f>
        <v>#REF!</v>
      </c>
      <c r="F11" s="14" t="e">
        <f t="shared" si="0"/>
        <v>#REF!</v>
      </c>
    </row>
    <row r="12" spans="1:6" ht="14.5">
      <c r="A12" s="41" t="e">
        <f>VLOOKUP(#REF!,[28]!Materiales3[#Data],3,FALSE)</f>
        <v>#REF!</v>
      </c>
      <c r="B12" s="12" t="e">
        <f>VLOOKUP(#REF!,[28]!Materiales3[#Data],4,FALSE)</f>
        <v>#REF!</v>
      </c>
      <c r="C12" s="49">
        <v>4</v>
      </c>
      <c r="D12" s="12" t="e">
        <f>VLOOKUP(#REF!,#REF!,5,FALSE)*C12</f>
        <v>#REF!</v>
      </c>
      <c r="E12" s="14" t="e">
        <f>VLOOKUP(#REF!,#REF!,6,FALSE)</f>
        <v>#REF!</v>
      </c>
      <c r="F12" s="14" t="e">
        <f t="shared" si="0"/>
        <v>#REF!</v>
      </c>
    </row>
    <row r="13" spans="1:6" ht="14.5">
      <c r="A13" s="41" t="e">
        <f>VLOOKUP(#REF!,[28]!Materiales3[#Data],3,FALSE)</f>
        <v>#REF!</v>
      </c>
      <c r="B13" s="12" t="e">
        <f>VLOOKUP(#REF!,[28]!Materiales3[#Data],4,FALSE)</f>
        <v>#REF!</v>
      </c>
      <c r="C13" s="49">
        <v>21</v>
      </c>
      <c r="D13" s="12" t="e">
        <f>VLOOKUP(#REF!,#REF!,5,FALSE)*C13</f>
        <v>#REF!</v>
      </c>
      <c r="E13" s="14" t="e">
        <f>VLOOKUP(#REF!,#REF!,6,FALSE)</f>
        <v>#REF!</v>
      </c>
      <c r="F13" s="14" t="e">
        <f t="shared" si="0"/>
        <v>#REF!</v>
      </c>
    </row>
    <row r="14" spans="1:6" ht="14.5">
      <c r="A14" s="41" t="e">
        <f>VLOOKUP(#REF!,[28]!Materiales3[#Data],3,FALSE)</f>
        <v>#REF!</v>
      </c>
      <c r="B14" s="12" t="e">
        <f>VLOOKUP(#REF!,[28]!Materiales3[#Data],4,FALSE)</f>
        <v>#REF!</v>
      </c>
      <c r="C14" s="49">
        <f>25*3</f>
        <v>75</v>
      </c>
      <c r="D14" s="12" t="e">
        <f>VLOOKUP(#REF!,#REF!,5,FALSE)*C14</f>
        <v>#REF!</v>
      </c>
      <c r="E14" s="14" t="e">
        <f>VLOOKUP(#REF!,#REF!,6,FALSE)</f>
        <v>#REF!</v>
      </c>
      <c r="F14" s="14" t="e">
        <f t="shared" si="0"/>
        <v>#REF!</v>
      </c>
    </row>
    <row r="15" spans="1:6" ht="14.5">
      <c r="A15" s="41" t="e">
        <f>VLOOKUP(#REF!,[28]!Materiales3[#Data],3,FALSE)</f>
        <v>#REF!</v>
      </c>
      <c r="B15" s="12" t="e">
        <f>VLOOKUP(#REF!,[28]!Materiales3[#Data],4,FALSE)</f>
        <v>#REF!</v>
      </c>
      <c r="C15" s="49">
        <v>2.1</v>
      </c>
      <c r="D15" s="12" t="e">
        <f>VLOOKUP(#REF!,#REF!,5,FALSE)*C15</f>
        <v>#REF!</v>
      </c>
      <c r="E15" s="14" t="e">
        <f>VLOOKUP(#REF!,#REF!,6,FALSE)</f>
        <v>#REF!</v>
      </c>
      <c r="F15" s="14" t="e">
        <f t="shared" ref="F15" si="1">C15*E15</f>
        <v>#REF!</v>
      </c>
    </row>
    <row r="16" spans="1:6" ht="14.5">
      <c r="A16" s="41" t="e">
        <f>VLOOKUP(#REF!,[28]!Materiales3[#Data],3,FALSE)</f>
        <v>#REF!</v>
      </c>
      <c r="B16" s="12" t="e">
        <f>VLOOKUP(#REF!,[28]!Materiales3[#Data],4,FALSE)</f>
        <v>#REF!</v>
      </c>
      <c r="C16" s="49">
        <v>80</v>
      </c>
      <c r="D16" s="12" t="e">
        <f>VLOOKUP(#REF!,#REF!,5,FALSE)*C16</f>
        <v>#REF!</v>
      </c>
      <c r="E16" s="14" t="e">
        <f>VLOOKUP(#REF!,#REF!,6,FALSE)</f>
        <v>#REF!</v>
      </c>
      <c r="F16" s="14" t="e">
        <f t="shared" si="0"/>
        <v>#REF!</v>
      </c>
    </row>
    <row r="17" spans="1:6" ht="14.5">
      <c r="A17" s="41" t="e">
        <f>VLOOKUP(#REF!,[28]!Materiales3[#Data],3,FALSE)</f>
        <v>#REF!</v>
      </c>
      <c r="B17" s="12" t="e">
        <f>VLOOKUP(#REF!,[28]!Materiales3[#Data],4,FALSE)</f>
        <v>#REF!</v>
      </c>
      <c r="C17" s="49">
        <v>4</v>
      </c>
      <c r="D17" s="12" t="e">
        <f>VLOOKUP(#REF!,#REF!,5,FALSE)*C17</f>
        <v>#REF!</v>
      </c>
      <c r="E17" s="14" t="e">
        <f>VLOOKUP(#REF!,#REF!,6,FALSE)</f>
        <v>#REF!</v>
      </c>
      <c r="F17" s="14" t="e">
        <f t="shared" si="0"/>
        <v>#REF!</v>
      </c>
    </row>
    <row r="18" spans="1:6" ht="14.5">
      <c r="A18" s="41" t="e">
        <f>VLOOKUP(#REF!,[28]!Materiales3[#Data],3,FALSE)</f>
        <v>#REF!</v>
      </c>
      <c r="B18" s="12" t="e">
        <f>VLOOKUP(#REF!,[28]!Materiales3[#Data],4,FALSE)</f>
        <v>#REF!</v>
      </c>
      <c r="C18" s="49">
        <v>40</v>
      </c>
      <c r="D18" s="12" t="e">
        <f>VLOOKUP(#REF!,#REF!,5,FALSE)*C18</f>
        <v>#REF!</v>
      </c>
      <c r="E18" s="14" t="e">
        <f>VLOOKUP(#REF!,#REF!,6,FALSE)</f>
        <v>#REF!</v>
      </c>
      <c r="F18" s="14" t="e">
        <f t="shared" si="0"/>
        <v>#REF!</v>
      </c>
    </row>
    <row r="19" spans="1:6" ht="14.5">
      <c r="A19" s="41" t="e">
        <f>VLOOKUP(#REF!,[28]!Materiales3[#Data],3,FALSE)</f>
        <v>#REF!</v>
      </c>
      <c r="B19" s="12" t="e">
        <f>VLOOKUP(#REF!,[28]!Materiales3[#Data],4,FALSE)</f>
        <v>#REF!</v>
      </c>
      <c r="C19" s="49">
        <v>10</v>
      </c>
      <c r="D19" s="12" t="e">
        <f>VLOOKUP(#REF!,#REF!,5,FALSE)*C19</f>
        <v>#REF!</v>
      </c>
      <c r="E19" s="14" t="e">
        <f>VLOOKUP(#REF!,#REF!,6,FALSE)</f>
        <v>#REF!</v>
      </c>
      <c r="F19" s="14" t="e">
        <f t="shared" si="0"/>
        <v>#REF!</v>
      </c>
    </row>
    <row r="20" spans="1:6" ht="14.5">
      <c r="A20" s="41" t="e">
        <f>VLOOKUP(#REF!,[28]!Materiales3[#Data],3,FALSE)</f>
        <v>#REF!</v>
      </c>
      <c r="B20" s="12" t="e">
        <f>VLOOKUP(#REF!,[28]!Materiales3[#Data],4,FALSE)</f>
        <v>#REF!</v>
      </c>
      <c r="C20" s="49">
        <v>1</v>
      </c>
      <c r="D20" s="12" t="e">
        <f>VLOOKUP(#REF!,#REF!,5,FALSE)*C20</f>
        <v>#REF!</v>
      </c>
      <c r="E20" s="14" t="e">
        <f>VLOOKUP(#REF!,#REF!,6,FALSE)</f>
        <v>#REF!</v>
      </c>
      <c r="F20" s="14" t="e">
        <f t="shared" si="0"/>
        <v>#REF!</v>
      </c>
    </row>
    <row r="21" spans="1:6" ht="14.5">
      <c r="A21" s="41" t="e">
        <f>VLOOKUP(#REF!,[28]!Materiales3[#Data],3,FALSE)</f>
        <v>#REF!</v>
      </c>
      <c r="B21" s="12" t="e">
        <f>VLOOKUP(#REF!,[28]!Materiales3[#Data],4,FALSE)</f>
        <v>#REF!</v>
      </c>
      <c r="C21" s="49">
        <v>3</v>
      </c>
      <c r="D21" s="12" t="e">
        <f>VLOOKUP(#REF!,#REF!,5,FALSE)*C21</f>
        <v>#REF!</v>
      </c>
      <c r="E21" s="14" t="e">
        <f>VLOOKUP(#REF!,#REF!,6,FALSE)</f>
        <v>#REF!</v>
      </c>
      <c r="F21" s="14" t="e">
        <f t="shared" si="0"/>
        <v>#REF!</v>
      </c>
    </row>
    <row r="22" spans="1:6" ht="14.5">
      <c r="A22" s="41" t="e">
        <f>VLOOKUP(#REF!,[28]!Materiales3[#Data],3,FALSE)</f>
        <v>#REF!</v>
      </c>
      <c r="B22" s="12" t="e">
        <f>VLOOKUP(#REF!,[28]!Materiales3[#Data],4,FALSE)</f>
        <v>#REF!</v>
      </c>
      <c r="C22" s="49">
        <v>5</v>
      </c>
      <c r="D22" s="12" t="e">
        <f>VLOOKUP(#REF!,#REF!,5,FALSE)*C22</f>
        <v>#REF!</v>
      </c>
      <c r="E22" s="14" t="e">
        <f>VLOOKUP(#REF!,#REF!,6,FALSE)</f>
        <v>#REF!</v>
      </c>
      <c r="F22" s="14" t="e">
        <f t="shared" si="0"/>
        <v>#REF!</v>
      </c>
    </row>
    <row r="23" spans="1:6" ht="14.5">
      <c r="A23" s="41" t="e">
        <f>VLOOKUP(#REF!,[28]!Materiales3[#Data],3,FALSE)</f>
        <v>#REF!</v>
      </c>
      <c r="B23" s="12" t="e">
        <f>VLOOKUP(#REF!,[28]!Materiales3[#Data],4,FALSE)</f>
        <v>#REF!</v>
      </c>
      <c r="C23" s="49">
        <v>20</v>
      </c>
      <c r="D23" s="12" t="e">
        <f>VLOOKUP(#REF!,#REF!,5,FALSE)*C23</f>
        <v>#REF!</v>
      </c>
      <c r="E23" s="14" t="e">
        <f>VLOOKUP(#REF!,#REF!,6,FALSE)</f>
        <v>#REF!</v>
      </c>
      <c r="F23" s="14" t="e">
        <f t="shared" si="0"/>
        <v>#REF!</v>
      </c>
    </row>
    <row r="24" spans="1:6" ht="14.5">
      <c r="A24" s="41" t="e">
        <f>VLOOKUP(#REF!,[28]!Materiales3[#Data],3,FALSE)</f>
        <v>#REF!</v>
      </c>
      <c r="B24" s="12" t="e">
        <f>VLOOKUP(#REF!,[28]!Materiales3[#Data],4,FALSE)</f>
        <v>#REF!</v>
      </c>
      <c r="C24" s="49">
        <v>8</v>
      </c>
      <c r="D24" s="12" t="e">
        <f>VLOOKUP(#REF!,#REF!,5,FALSE)*C24</f>
        <v>#REF!</v>
      </c>
      <c r="E24" s="14" t="e">
        <f>VLOOKUP(#REF!,#REF!,6,FALSE)</f>
        <v>#REF!</v>
      </c>
      <c r="F24" s="14" t="e">
        <f t="shared" si="0"/>
        <v>#REF!</v>
      </c>
    </row>
    <row r="25" spans="1:6" ht="14.5">
      <c r="A25" s="41" t="e">
        <f>VLOOKUP(#REF!,[28]!Materiales3[#Data],3,FALSE)</f>
        <v>#REF!</v>
      </c>
      <c r="B25" s="12" t="e">
        <f>VLOOKUP(#REF!,[28]!Materiales3[#Data],4,FALSE)</f>
        <v>#REF!</v>
      </c>
      <c r="C25" s="49">
        <v>24</v>
      </c>
      <c r="D25" s="12" t="e">
        <f>VLOOKUP(#REF!,#REF!,5,FALSE)*C25</f>
        <v>#REF!</v>
      </c>
      <c r="E25" s="14" t="e">
        <f>VLOOKUP(#REF!,#REF!,6,FALSE)</f>
        <v>#REF!</v>
      </c>
      <c r="F25" s="14" t="e">
        <f t="shared" si="0"/>
        <v>#REF!</v>
      </c>
    </row>
    <row r="26" spans="1:6" ht="13">
      <c r="C26" s="19"/>
      <c r="D26" s="19"/>
      <c r="E26" s="33" t="s">
        <v>136</v>
      </c>
      <c r="F26" s="21" t="e">
        <f>ROUND(SUM(F8:F25),0)</f>
        <v>#REF!</v>
      </c>
    </row>
    <row r="27" spans="1:6">
      <c r="F27" s="45"/>
    </row>
    <row r="28" spans="1:6" ht="13">
      <c r="A28" s="22" t="s">
        <v>137</v>
      </c>
      <c r="F28" s="46"/>
    </row>
    <row r="29" spans="1:6" ht="13">
      <c r="A29" s="9" t="s">
        <v>0</v>
      </c>
      <c r="B29" s="10" t="s">
        <v>147</v>
      </c>
      <c r="C29" s="10" t="s">
        <v>138</v>
      </c>
      <c r="D29" s="10"/>
      <c r="E29" s="10" t="s">
        <v>1</v>
      </c>
      <c r="F29" s="10" t="s">
        <v>135</v>
      </c>
    </row>
    <row r="30" spans="1:6">
      <c r="A30" s="15" t="e">
        <f>VLOOKUP(#REF!,[28]!Equipoyherramienta[#Data],2,FALSE)</f>
        <v>#REF!</v>
      </c>
      <c r="B30" s="16" t="e">
        <f>VLOOKUP(#REF!,[28]!Equipoyherramienta[#Data],3,FALSE)</f>
        <v>#REF!</v>
      </c>
      <c r="C30" s="23" t="e">
        <f>VLOOKUP(#REF!,#REF!,4,FALSE)</f>
        <v>#REF!</v>
      </c>
      <c r="D30" s="23"/>
      <c r="E30" s="43">
        <v>1</v>
      </c>
      <c r="F30" s="23" t="e">
        <f>ROUND(C30/E30,0)</f>
        <v>#REF!</v>
      </c>
    </row>
    <row r="31" spans="1:6">
      <c r="A31" s="15"/>
      <c r="B31" s="16"/>
      <c r="C31" s="18"/>
      <c r="D31" s="18"/>
      <c r="E31" s="24"/>
      <c r="F31" s="25"/>
    </row>
    <row r="32" spans="1:6">
      <c r="A32" s="15"/>
      <c r="B32" s="16"/>
      <c r="C32" s="18"/>
      <c r="D32" s="18"/>
      <c r="E32" s="24"/>
      <c r="F32" s="25"/>
    </row>
    <row r="33" spans="1:6" ht="13">
      <c r="C33" s="19"/>
      <c r="D33" s="19"/>
      <c r="E33" s="20" t="s">
        <v>136</v>
      </c>
      <c r="F33" s="21" t="e">
        <f>ROUND(SUM(F30:F32),0)</f>
        <v>#REF!</v>
      </c>
    </row>
    <row r="34" spans="1:6" ht="13">
      <c r="C34" s="19"/>
      <c r="D34" s="19"/>
      <c r="E34" s="19"/>
      <c r="F34" s="26"/>
    </row>
    <row r="35" spans="1:6" ht="13">
      <c r="A35" s="8" t="s">
        <v>139</v>
      </c>
      <c r="F35" s="27"/>
    </row>
    <row r="36" spans="1:6" ht="13">
      <c r="A36" s="9" t="s">
        <v>0</v>
      </c>
      <c r="B36" s="10" t="s">
        <v>133</v>
      </c>
      <c r="C36" s="10" t="s">
        <v>124</v>
      </c>
      <c r="D36" s="10"/>
      <c r="E36" s="10" t="s">
        <v>148</v>
      </c>
      <c r="F36" s="28" t="s">
        <v>135</v>
      </c>
    </row>
    <row r="37" spans="1:6" ht="26.5" customHeight="1">
      <c r="A37" s="29" t="e">
        <f>VLOOKUP(#REF!,[28]!Transp.[#Data],2,FALSE)</f>
        <v>#REF!</v>
      </c>
      <c r="B37" s="12" t="s">
        <v>149</v>
      </c>
      <c r="C37" s="13" t="e">
        <f>SUM(D8:D25)</f>
        <v>#REF!</v>
      </c>
      <c r="D37" s="13"/>
      <c r="E37" s="31" t="e">
        <f>VLOOKUP(#REF!,#REF!,6,FALSE)</f>
        <v>#REF!</v>
      </c>
      <c r="F37" s="31" t="e">
        <f>C37*E37</f>
        <v>#REF!</v>
      </c>
    </row>
    <row r="38" spans="1:6" ht="13.15" customHeight="1">
      <c r="A38" s="29"/>
      <c r="B38" s="12"/>
      <c r="C38" s="13"/>
      <c r="D38" s="13"/>
      <c r="E38" s="31"/>
      <c r="F38" s="31"/>
    </row>
    <row r="39" spans="1:6" ht="13.15" customHeight="1">
      <c r="A39" s="29"/>
      <c r="B39" s="12"/>
      <c r="C39" s="13"/>
      <c r="D39" s="13"/>
      <c r="E39" s="31"/>
      <c r="F39" s="31"/>
    </row>
    <row r="40" spans="1:6" ht="13">
      <c r="C40" s="19"/>
      <c r="D40" s="19"/>
      <c r="E40" s="33" t="s">
        <v>136</v>
      </c>
      <c r="F40" s="21" t="e">
        <f>ROUND(SUM(F37:F39),0)</f>
        <v>#REF!</v>
      </c>
    </row>
    <row r="42" spans="1:6" ht="13">
      <c r="A42" s="8" t="s">
        <v>143</v>
      </c>
      <c r="C42" s="34"/>
      <c r="D42" s="34"/>
      <c r="E42" s="35"/>
      <c r="F42" s="27"/>
    </row>
    <row r="43" spans="1:6" s="19" customFormat="1" ht="13">
      <c r="A43" s="10" t="s">
        <v>0</v>
      </c>
      <c r="B43" s="10" t="s">
        <v>144</v>
      </c>
      <c r="C43" s="10" t="s">
        <v>145</v>
      </c>
      <c r="D43" s="10"/>
      <c r="E43" s="10" t="s">
        <v>1</v>
      </c>
      <c r="F43" s="28" t="s">
        <v>135</v>
      </c>
    </row>
    <row r="44" spans="1:6">
      <c r="A44" s="36" t="e">
        <f>VLOOKUP(#REF!,[28]!ManoObra[#Data],2,FALSE)</f>
        <v>#REF!</v>
      </c>
      <c r="B44" s="37">
        <v>0</v>
      </c>
      <c r="C44" s="24" t="e">
        <f>+#REF!</f>
        <v>#REF!</v>
      </c>
      <c r="D44" s="24"/>
      <c r="E44" s="43">
        <v>0</v>
      </c>
      <c r="F44" s="23" t="e">
        <f>ROUND(B44*C44/E44,0)</f>
        <v>#REF!</v>
      </c>
    </row>
    <row r="45" spans="1:6">
      <c r="A45" s="36" t="e">
        <f>VLOOKUP(#REF!,[28]!ManoObra[#Data],2,FALSE)</f>
        <v>#REF!</v>
      </c>
      <c r="B45" s="37">
        <v>0</v>
      </c>
      <c r="C45" s="24" t="e">
        <f>+#REF!</f>
        <v>#REF!</v>
      </c>
      <c r="D45" s="24"/>
      <c r="E45" s="43">
        <v>0</v>
      </c>
      <c r="F45" s="23" t="e">
        <f>ROUND(B45*C45/E45,0)</f>
        <v>#REF!</v>
      </c>
    </row>
    <row r="46" spans="1:6">
      <c r="A46" s="42"/>
      <c r="B46" s="37"/>
      <c r="C46" s="24"/>
      <c r="D46" s="24"/>
      <c r="E46" s="17"/>
      <c r="F46" s="23"/>
    </row>
    <row r="47" spans="1:6" ht="13">
      <c r="C47" s="19"/>
      <c r="D47" s="19"/>
      <c r="E47" s="33" t="s">
        <v>136</v>
      </c>
      <c r="F47" s="21" t="e">
        <f>ROUND(SUM(F44:F46),0)</f>
        <v>#REF!</v>
      </c>
    </row>
    <row r="48" spans="1:6" ht="13">
      <c r="C48" s="19"/>
      <c r="D48" s="19"/>
      <c r="F48" s="27"/>
    </row>
    <row r="49" spans="1:6" ht="12.75" customHeight="1">
      <c r="A49" s="19"/>
      <c r="C49" s="265" t="s">
        <v>146</v>
      </c>
      <c r="D49" s="269"/>
      <c r="E49" s="266"/>
      <c r="F49" s="38" t="e">
        <f>F26+F33+F40+F47</f>
        <v>#REF!</v>
      </c>
    </row>
  </sheetData>
  <mergeCells count="3">
    <mergeCell ref="A1:F1"/>
    <mergeCell ref="A4:D4"/>
    <mergeCell ref="C49:E49"/>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59BA-0A3D-44D1-9209-AE0BF8E3F2B9}">
  <sheetPr>
    <tabColor rgb="FFFFFF00"/>
    <pageSetUpPr fitToPage="1"/>
  </sheetPr>
  <dimension ref="A1:S54"/>
  <sheetViews>
    <sheetView showGridLines="0" view="pageBreakPreview" topLeftCell="A26" zoomScale="55" zoomScaleNormal="80" zoomScaleSheetLayoutView="55" workbookViewId="0">
      <selection activeCell="A44" sqref="A44"/>
    </sheetView>
  </sheetViews>
  <sheetFormatPr baseColWidth="10" defaultColWidth="14.453125" defaultRowHeight="19.899999999999999" customHeight="1"/>
  <cols>
    <col min="1" max="1" width="8.453125" style="50" customWidth="1"/>
    <col min="2" max="2" width="93.7265625" style="50" customWidth="1"/>
    <col min="3" max="3" width="11.7265625" style="50" customWidth="1"/>
    <col min="4" max="4" width="15.26953125" style="50" customWidth="1"/>
    <col min="5" max="5" width="25.81640625" style="50" customWidth="1"/>
    <col min="6" max="6" width="18.7265625" style="50" customWidth="1"/>
    <col min="7" max="7" width="23.7265625" style="50" customWidth="1"/>
    <col min="8" max="8" width="23.81640625" style="50" customWidth="1"/>
    <col min="9" max="17" width="21.453125" style="50" customWidth="1"/>
    <col min="18" max="18" width="21.1796875" style="50" customWidth="1"/>
    <col min="19" max="19" width="20.1796875" style="50" customWidth="1"/>
    <col min="20" max="16384" width="14.453125" style="50"/>
  </cols>
  <sheetData>
    <row r="1" spans="1:19" ht="19.899999999999999" customHeight="1">
      <c r="A1" s="252" t="str">
        <f>+'Presupuesto General'!B5</f>
        <v xml:space="preserve">INSTALACIÓN DE SISTEMAS DE AUTOGENERACIÓN ELÉCTRICA CON TECNOLOGÍA SOLAR FOTOVOLTAICO EN VIVIENDAS RURALES NO INTERCONECTADAS DE LA SUB REGIÓN CENTRO DEL DEPARTAMENTO DEL MAGDALENA                                                                                                                                                                                                                                                                  </v>
      </c>
      <c r="B1" s="253"/>
      <c r="C1" s="253"/>
      <c r="D1" s="253"/>
      <c r="E1" s="253"/>
      <c r="F1" s="253"/>
      <c r="G1" s="253"/>
      <c r="H1" s="253"/>
      <c r="I1" s="253"/>
      <c r="J1" s="253"/>
      <c r="K1" s="253"/>
      <c r="L1" s="253"/>
      <c r="M1" s="253"/>
      <c r="N1" s="253"/>
      <c r="O1" s="253"/>
      <c r="P1" s="253"/>
      <c r="Q1" s="253"/>
    </row>
    <row r="2" spans="1:19" ht="19.899999999999999" customHeight="1" thickBot="1">
      <c r="A2" s="254" t="s">
        <v>72</v>
      </c>
      <c r="B2" s="255"/>
      <c r="C2" s="255"/>
      <c r="D2" s="255"/>
      <c r="E2" s="255"/>
      <c r="F2" s="255"/>
      <c r="G2" s="255"/>
      <c r="H2" s="255"/>
      <c r="I2" s="255"/>
      <c r="J2" s="255"/>
      <c r="K2" s="255"/>
      <c r="L2" s="255"/>
      <c r="M2" s="255"/>
      <c r="N2" s="255"/>
      <c r="O2" s="255"/>
      <c r="P2" s="255"/>
      <c r="Q2" s="255"/>
    </row>
    <row r="3" spans="1:19" s="51" customFormat="1" ht="31.9" customHeight="1" thickBot="1">
      <c r="A3" s="186" t="s">
        <v>12</v>
      </c>
      <c r="B3" s="187" t="s">
        <v>11</v>
      </c>
      <c r="C3" s="187" t="s">
        <v>3</v>
      </c>
      <c r="D3" s="187" t="s">
        <v>13</v>
      </c>
      <c r="E3" s="188" t="s">
        <v>73</v>
      </c>
      <c r="F3" s="189" t="s">
        <v>74</v>
      </c>
      <c r="G3" s="189" t="s">
        <v>75</v>
      </c>
      <c r="H3" s="189" t="s">
        <v>76</v>
      </c>
      <c r="I3" s="189" t="s">
        <v>77</v>
      </c>
      <c r="J3" s="189" t="s">
        <v>78</v>
      </c>
      <c r="K3" s="189" t="s">
        <v>79</v>
      </c>
      <c r="L3" s="189" t="s">
        <v>80</v>
      </c>
      <c r="M3" s="189" t="s">
        <v>81</v>
      </c>
      <c r="N3" s="189" t="s">
        <v>82</v>
      </c>
      <c r="O3" s="189" t="s">
        <v>83</v>
      </c>
      <c r="P3" s="189" t="s">
        <v>84</v>
      </c>
      <c r="Q3" s="189" t="s">
        <v>85</v>
      </c>
    </row>
    <row r="4" spans="1:19" ht="27.65" customHeight="1" thickBot="1">
      <c r="A4" s="195" t="s">
        <v>86</v>
      </c>
      <c r="B4" s="196" t="s">
        <v>87</v>
      </c>
      <c r="C4" s="197"/>
      <c r="D4" s="197"/>
      <c r="E4" s="198"/>
      <c r="F4" s="199" t="s">
        <v>88</v>
      </c>
      <c r="G4" s="199" t="s">
        <v>89</v>
      </c>
      <c r="H4" s="199" t="s">
        <v>90</v>
      </c>
      <c r="I4" s="199" t="s">
        <v>91</v>
      </c>
      <c r="J4" s="199" t="s">
        <v>92</v>
      </c>
      <c r="K4" s="199" t="s">
        <v>93</v>
      </c>
      <c r="L4" s="199" t="s">
        <v>94</v>
      </c>
      <c r="M4" s="199" t="s">
        <v>95</v>
      </c>
      <c r="N4" s="199" t="s">
        <v>96</v>
      </c>
      <c r="O4" s="199" t="s">
        <v>97</v>
      </c>
      <c r="P4" s="199" t="s">
        <v>98</v>
      </c>
      <c r="Q4" s="200" t="s">
        <v>99</v>
      </c>
      <c r="R4" s="52"/>
    </row>
    <row r="5" spans="1:19" ht="27.65" customHeight="1">
      <c r="A5" s="190"/>
      <c r="B5" s="191" t="s">
        <v>100</v>
      </c>
      <c r="C5" s="192" t="s">
        <v>17</v>
      </c>
      <c r="D5" s="192">
        <v>30</v>
      </c>
      <c r="E5" s="193">
        <v>0</v>
      </c>
      <c r="F5" s="201"/>
      <c r="G5" s="194"/>
      <c r="H5" s="193"/>
      <c r="I5" s="193"/>
      <c r="J5" s="193"/>
      <c r="K5" s="193"/>
      <c r="L5" s="193"/>
      <c r="M5" s="193"/>
      <c r="N5" s="193"/>
      <c r="O5" s="193"/>
      <c r="P5" s="193"/>
      <c r="Q5" s="193"/>
      <c r="R5" s="52"/>
    </row>
    <row r="6" spans="1:19" ht="27.65" customHeight="1">
      <c r="A6" s="53"/>
      <c r="B6" s="54" t="s">
        <v>101</v>
      </c>
      <c r="C6" s="55" t="s">
        <v>17</v>
      </c>
      <c r="D6" s="55">
        <v>30</v>
      </c>
      <c r="E6" s="85">
        <v>0</v>
      </c>
      <c r="F6" s="85"/>
      <c r="G6" s="86"/>
      <c r="H6" s="85"/>
      <c r="I6" s="85"/>
      <c r="J6" s="85"/>
      <c r="K6" s="85"/>
      <c r="L6" s="85"/>
      <c r="M6" s="85"/>
      <c r="N6" s="85"/>
      <c r="O6" s="85"/>
      <c r="P6" s="85"/>
      <c r="Q6" s="85"/>
      <c r="R6" s="52"/>
    </row>
    <row r="7" spans="1:19" ht="27.65" customHeight="1">
      <c r="A7" s="53"/>
      <c r="B7" s="54" t="s">
        <v>102</v>
      </c>
      <c r="C7" s="55" t="s">
        <v>17</v>
      </c>
      <c r="D7" s="55">
        <v>30</v>
      </c>
      <c r="E7" s="85">
        <v>0</v>
      </c>
      <c r="F7" s="85"/>
      <c r="G7" s="86"/>
      <c r="H7" s="85"/>
      <c r="I7" s="85"/>
      <c r="J7" s="85"/>
      <c r="K7" s="85"/>
      <c r="L7" s="85"/>
      <c r="M7" s="85"/>
      <c r="N7" s="85"/>
      <c r="O7" s="85"/>
      <c r="P7" s="85"/>
      <c r="Q7" s="85"/>
      <c r="R7" s="52"/>
    </row>
    <row r="8" spans="1:19" ht="27.65" customHeight="1" thickBot="1">
      <c r="A8" s="82"/>
      <c r="B8" s="66" t="s">
        <v>103</v>
      </c>
      <c r="C8" s="83" t="s">
        <v>17</v>
      </c>
      <c r="D8" s="83">
        <v>8</v>
      </c>
      <c r="E8" s="87">
        <v>0</v>
      </c>
      <c r="F8" s="87"/>
      <c r="G8" s="88"/>
      <c r="H8" s="87"/>
      <c r="I8" s="87"/>
      <c r="J8" s="87"/>
      <c r="K8" s="87"/>
      <c r="L8" s="87"/>
      <c r="M8" s="87"/>
      <c r="N8" s="87"/>
      <c r="O8" s="87"/>
      <c r="P8" s="87"/>
      <c r="Q8" s="87"/>
      <c r="R8" s="52"/>
    </row>
    <row r="9" spans="1:19" ht="19.899999999999999" customHeight="1" thickBot="1">
      <c r="A9" s="56" t="s">
        <v>104</v>
      </c>
      <c r="B9" s="91" t="s">
        <v>105</v>
      </c>
      <c r="C9" s="57"/>
      <c r="D9" s="57"/>
      <c r="E9" s="58"/>
      <c r="F9" s="58"/>
      <c r="G9" s="58"/>
      <c r="H9" s="58"/>
      <c r="I9" s="58"/>
      <c r="J9" s="58"/>
      <c r="K9" s="58"/>
      <c r="L9" s="58"/>
      <c r="M9" s="58"/>
      <c r="N9" s="58"/>
      <c r="O9" s="58"/>
      <c r="P9" s="58"/>
      <c r="Q9" s="58"/>
      <c r="R9" s="52"/>
    </row>
    <row r="10" spans="1:19" ht="19.899999999999999" customHeight="1" thickBot="1">
      <c r="A10" s="59">
        <v>1</v>
      </c>
      <c r="B10" s="92" t="str">
        <f>+'Presupuesto General'!C9</f>
        <v>Replanteo de obra</v>
      </c>
      <c r="C10" s="93"/>
      <c r="D10" s="93"/>
      <c r="E10" s="93"/>
      <c r="F10" s="93"/>
      <c r="G10" s="94"/>
      <c r="H10" s="94"/>
      <c r="I10" s="94"/>
      <c r="J10" s="94"/>
      <c r="K10" s="94"/>
      <c r="L10" s="94"/>
      <c r="M10" s="94"/>
      <c r="N10" s="94"/>
      <c r="O10" s="94"/>
      <c r="P10" s="94"/>
      <c r="Q10" s="94"/>
      <c r="R10" s="133">
        <f t="shared" ref="R10:R40" si="0">SUM(F10:Q10)</f>
        <v>0</v>
      </c>
      <c r="S10" s="70">
        <f t="shared" ref="S10:S40" si="1">+R10-E10</f>
        <v>0</v>
      </c>
    </row>
    <row r="11" spans="1:19" ht="19.899999999999999" customHeight="1" thickBot="1">
      <c r="A11" s="116" t="str">
        <f>+'Presupuesto General'!B9</f>
        <v>1.1</v>
      </c>
      <c r="B11" s="117" t="str">
        <f>+'Presupuesto General'!C9</f>
        <v>Replanteo de obra</v>
      </c>
      <c r="C11" s="118" t="str">
        <f>+'Presupuesto General'!D9</f>
        <v>UN</v>
      </c>
      <c r="D11" s="118">
        <f>+'Presupuesto General'!E9</f>
        <v>1028</v>
      </c>
      <c r="E11" s="119" t="e">
        <f>+'Presupuesto General'!M9</f>
        <v>#DIV/0!</v>
      </c>
      <c r="F11" s="120"/>
      <c r="G11" s="121"/>
      <c r="H11" s="122" t="e">
        <f>$E11</f>
        <v>#DIV/0!</v>
      </c>
      <c r="I11" s="120"/>
      <c r="J11" s="120"/>
      <c r="K11" s="120"/>
      <c r="L11" s="120"/>
      <c r="M11" s="120"/>
      <c r="N11" s="120"/>
      <c r="O11" s="120"/>
      <c r="P11" s="120"/>
      <c r="Q11" s="120"/>
      <c r="R11" s="133" t="e">
        <f t="shared" si="0"/>
        <v>#DIV/0!</v>
      </c>
      <c r="S11" s="70" t="e">
        <f t="shared" si="1"/>
        <v>#DIV/0!</v>
      </c>
    </row>
    <row r="12" spans="1:19" ht="19.899999999999999" customHeight="1" thickBot="1">
      <c r="A12" s="106"/>
      <c r="B12" s="115" t="s">
        <v>106</v>
      </c>
      <c r="C12" s="62"/>
      <c r="D12" s="62"/>
      <c r="E12" s="62"/>
      <c r="F12" s="62"/>
      <c r="G12" s="95"/>
      <c r="H12" s="95"/>
      <c r="I12" s="95"/>
      <c r="J12" s="95"/>
      <c r="K12" s="95"/>
      <c r="L12" s="95"/>
      <c r="M12" s="95"/>
      <c r="N12" s="95"/>
      <c r="O12" s="95"/>
      <c r="P12" s="95"/>
      <c r="Q12" s="95"/>
      <c r="R12" s="133">
        <f t="shared" si="0"/>
        <v>0</v>
      </c>
      <c r="S12" s="70">
        <f t="shared" si="1"/>
        <v>0</v>
      </c>
    </row>
    <row r="13" spans="1:19" ht="29.5" customHeight="1">
      <c r="A13" s="96"/>
      <c r="B13" s="108" t="s">
        <v>107</v>
      </c>
      <c r="C13" s="81"/>
      <c r="D13" s="81"/>
      <c r="E13" s="209" t="e">
        <f>+#REF!*0.9</f>
        <v>#REF!</v>
      </c>
      <c r="F13" s="97"/>
      <c r="G13" s="97"/>
      <c r="H13" s="109" t="e">
        <f>$E$13/1</f>
        <v>#REF!</v>
      </c>
      <c r="I13" s="97"/>
      <c r="J13" s="97"/>
      <c r="K13" s="97"/>
      <c r="L13" s="97"/>
      <c r="M13" s="97"/>
      <c r="N13" s="97"/>
      <c r="O13" s="97"/>
      <c r="P13" s="97"/>
      <c r="Q13" s="97"/>
      <c r="R13" s="133" t="e">
        <f t="shared" si="0"/>
        <v>#REF!</v>
      </c>
      <c r="S13" s="70" t="e">
        <f t="shared" si="1"/>
        <v>#REF!</v>
      </c>
    </row>
    <row r="14" spans="1:19" ht="29.5" customHeight="1">
      <c r="A14" s="99"/>
      <c r="B14" s="110" t="s">
        <v>108</v>
      </c>
      <c r="C14" s="55"/>
      <c r="D14" s="55"/>
      <c r="E14" s="210" t="e">
        <f>+#REF!*0.06</f>
        <v>#REF!</v>
      </c>
      <c r="F14" s="100"/>
      <c r="G14" s="100"/>
      <c r="H14" s="100"/>
      <c r="I14" s="111" t="e">
        <f>+$E$14/2</f>
        <v>#REF!</v>
      </c>
      <c r="J14" s="111" t="e">
        <f>+$E$14/2</f>
        <v>#REF!</v>
      </c>
      <c r="K14" s="100"/>
      <c r="L14" s="100"/>
      <c r="M14" s="100"/>
      <c r="N14" s="100"/>
      <c r="O14" s="100"/>
      <c r="P14" s="100"/>
      <c r="Q14" s="100"/>
      <c r="R14" s="133" t="e">
        <f t="shared" si="0"/>
        <v>#REF!</v>
      </c>
      <c r="S14" s="70" t="e">
        <f t="shared" si="1"/>
        <v>#REF!</v>
      </c>
    </row>
    <row r="15" spans="1:19" ht="29.5" customHeight="1" thickBot="1">
      <c r="A15" s="103"/>
      <c r="B15" s="112" t="s">
        <v>109</v>
      </c>
      <c r="C15" s="83"/>
      <c r="D15" s="83"/>
      <c r="E15" s="211" t="e">
        <f>+#REF!*0.04</f>
        <v>#REF!</v>
      </c>
      <c r="F15" s="104"/>
      <c r="G15" s="104"/>
      <c r="H15" s="104"/>
      <c r="I15" s="104"/>
      <c r="J15" s="114" t="e">
        <f>+$E$15/1</f>
        <v>#REF!</v>
      </c>
      <c r="K15" s="104"/>
      <c r="L15" s="104"/>
      <c r="M15" s="104"/>
      <c r="N15" s="104"/>
      <c r="O15" s="104"/>
      <c r="P15" s="104"/>
      <c r="Q15" s="104"/>
      <c r="R15" s="133" t="e">
        <f t="shared" si="0"/>
        <v>#REF!</v>
      </c>
      <c r="S15" s="70" t="e">
        <f t="shared" si="1"/>
        <v>#REF!</v>
      </c>
    </row>
    <row r="16" spans="1:19" ht="19.899999999999999" customHeight="1">
      <c r="A16" s="106">
        <v>2</v>
      </c>
      <c r="B16" s="107" t="str">
        <f>+'[27]Presupuesto General'!C8</f>
        <v>IMPLEMENTAR Y PONER EN FUNCIONAMIENTO EQUIPOS PARA LA OPERACIÓN FOTOVOLTAICA.</v>
      </c>
      <c r="C16" s="62"/>
      <c r="D16" s="62"/>
      <c r="E16" s="62"/>
      <c r="F16" s="62"/>
      <c r="G16" s="95"/>
      <c r="H16" s="95"/>
      <c r="I16" s="95"/>
      <c r="J16" s="95"/>
      <c r="K16" s="95"/>
      <c r="L16" s="95"/>
      <c r="M16" s="95"/>
      <c r="N16" s="95"/>
      <c r="O16" s="95"/>
      <c r="P16" s="95"/>
      <c r="Q16" s="95"/>
      <c r="R16" s="133">
        <f t="shared" si="0"/>
        <v>0</v>
      </c>
      <c r="S16" s="70">
        <f t="shared" si="1"/>
        <v>0</v>
      </c>
    </row>
    <row r="17" spans="1:19" ht="95.5" customHeight="1">
      <c r="A17" s="99" t="str">
        <f>+'Presupuesto General'!B10</f>
        <v>1.2</v>
      </c>
      <c r="B17" s="206" t="str">
        <f>+'Presupuesto General'!C10</f>
        <v xml:space="preserve">Suministro e instalación de módulos solares fotovoltaicos monocristalinos tipo PERC "Half Cell" TIER 1 de 1100 Wp (2 paneles de 550 Wp cada uno) con las siguientes características: ƞ ≥ 20%; tolerancia +3% condiciones STC, Garantía de 12 años, producción de energía ≥ 90% a los 12 años y ≥ 80% a los 25 años, temperatura de trabajo de -40ºC +80ºC, IEC61205, Certificación de Conformidad de Producto RETIE. incluye acometida subterránea desde módulos hasta gabinete. </v>
      </c>
      <c r="C17" s="203" t="str">
        <f>+'Presupuesto General'!D10</f>
        <v>UN</v>
      </c>
      <c r="D17" s="203">
        <f>+'Presupuesto General'!E10</f>
        <v>1028</v>
      </c>
      <c r="E17" s="60" t="e">
        <f>+'Presupuesto General'!M10-#REF!</f>
        <v>#DIV/0!</v>
      </c>
      <c r="F17" s="100"/>
      <c r="G17" s="100"/>
      <c r="H17" s="100"/>
      <c r="I17" s="100"/>
      <c r="J17" s="100"/>
      <c r="K17" s="101" t="e">
        <f>+$E17/5</f>
        <v>#DIV/0!</v>
      </c>
      <c r="L17" s="101" t="e">
        <f t="shared" ref="L17:O26" si="2">+$E17/5</f>
        <v>#DIV/0!</v>
      </c>
      <c r="M17" s="101" t="e">
        <f t="shared" si="2"/>
        <v>#DIV/0!</v>
      </c>
      <c r="N17" s="101" t="e">
        <f t="shared" si="2"/>
        <v>#DIV/0!</v>
      </c>
      <c r="O17" s="101" t="e">
        <f>+$E17/5</f>
        <v>#DIV/0!</v>
      </c>
      <c r="P17" s="100"/>
      <c r="Q17" s="102"/>
      <c r="R17" s="133" t="e">
        <f t="shared" si="0"/>
        <v>#DIV/0!</v>
      </c>
      <c r="S17" s="70" t="e">
        <f t="shared" si="1"/>
        <v>#DIV/0!</v>
      </c>
    </row>
    <row r="18" spans="1:19" ht="55.15" customHeight="1">
      <c r="A18" s="99" t="str">
        <f>+'Presupuesto General'!B11</f>
        <v>1.3</v>
      </c>
      <c r="B18" s="206" t="str">
        <f>+'Presupuesto General'!C11</f>
        <v>Suministro e instalación de estructura de soporte de paneles. Incluye poste galvanizado de 4", altura de 3m, incluye base en ángulo, cimentación en concreto con resistencia mínima de 21MPa , excavación y 5 cm solado.</v>
      </c>
      <c r="C18" s="203" t="str">
        <f>+'Presupuesto General'!D11</f>
        <v>UN</v>
      </c>
      <c r="D18" s="203">
        <f>+'Presupuesto General'!E11</f>
        <v>1028</v>
      </c>
      <c r="E18" s="60" t="e">
        <f>+'Presupuesto General'!M11</f>
        <v>#DIV/0!</v>
      </c>
      <c r="F18" s="100"/>
      <c r="G18" s="100"/>
      <c r="H18" s="100"/>
      <c r="I18" s="100"/>
      <c r="J18" s="100"/>
      <c r="K18" s="101" t="e">
        <f t="shared" ref="K18:K26" si="3">+$E18/5</f>
        <v>#DIV/0!</v>
      </c>
      <c r="L18" s="101" t="e">
        <f t="shared" si="2"/>
        <v>#DIV/0!</v>
      </c>
      <c r="M18" s="101" t="e">
        <f t="shared" si="2"/>
        <v>#DIV/0!</v>
      </c>
      <c r="N18" s="101" t="e">
        <f t="shared" si="2"/>
        <v>#DIV/0!</v>
      </c>
      <c r="O18" s="101" t="e">
        <f t="shared" si="2"/>
        <v>#DIV/0!</v>
      </c>
      <c r="P18" s="100"/>
      <c r="Q18" s="102"/>
      <c r="R18" s="133" t="e">
        <f t="shared" si="0"/>
        <v>#DIV/0!</v>
      </c>
      <c r="S18" s="70" t="e">
        <f t="shared" si="1"/>
        <v>#DIV/0!</v>
      </c>
    </row>
    <row r="19" spans="1:19" ht="65.5" customHeight="1">
      <c r="A19" s="99" t="str">
        <f>+'Presupuesto General'!B12</f>
        <v>1.4</v>
      </c>
      <c r="B19" s="206" t="str">
        <f>+'Presupuesto General'!C12</f>
        <v>Suministro e instalación de regulador (controlador) de carga, 50A/24V MPPT Solar, eficiencia mínima del 96%, debe ser apto para cargar baterías tipo LiFePO4. Con todas las protecciones eléctricas necesarias en caso de sobrecarga, cortocircuito, advertencia de alto voltaje</v>
      </c>
      <c r="C19" s="203" t="str">
        <f>+'Presupuesto General'!D12</f>
        <v>UN</v>
      </c>
      <c r="D19" s="203">
        <f>+'Presupuesto General'!E12</f>
        <v>1028</v>
      </c>
      <c r="E19" s="60" t="e">
        <f>+'Presupuesto General'!M12-#REF!</f>
        <v>#DIV/0!</v>
      </c>
      <c r="F19" s="100"/>
      <c r="G19" s="100"/>
      <c r="H19" s="100"/>
      <c r="I19" s="100"/>
      <c r="J19" s="100"/>
      <c r="K19" s="101" t="e">
        <f t="shared" si="3"/>
        <v>#DIV/0!</v>
      </c>
      <c r="L19" s="101" t="e">
        <f t="shared" si="2"/>
        <v>#DIV/0!</v>
      </c>
      <c r="M19" s="101" t="e">
        <f t="shared" si="2"/>
        <v>#DIV/0!</v>
      </c>
      <c r="N19" s="101" t="e">
        <f t="shared" si="2"/>
        <v>#DIV/0!</v>
      </c>
      <c r="O19" s="101" t="e">
        <f t="shared" si="2"/>
        <v>#DIV/0!</v>
      </c>
      <c r="P19" s="100"/>
      <c r="Q19" s="102"/>
      <c r="R19" s="133" t="e">
        <f t="shared" si="0"/>
        <v>#DIV/0!</v>
      </c>
      <c r="S19" s="70" t="e">
        <f t="shared" si="1"/>
        <v>#DIV/0!</v>
      </c>
    </row>
    <row r="20" spans="1:19" ht="55.9" customHeight="1">
      <c r="A20" s="99" t="str">
        <f>+'Presupuesto General'!B13</f>
        <v>1.5</v>
      </c>
      <c r="B20" s="206" t="str">
        <f>+'Presupuesto General'!C13</f>
        <v>Suministro e Instalación de batería de ión - litio tipo fosfato de hierro (LiFePO4) de ciclo profundo de 200 Ah - 25,6 VDC ≥ 3650 ciclos hasta el 80% DOD, con BMS integrado,  vida útil mín de 10 años.</v>
      </c>
      <c r="C20" s="203" t="str">
        <f>+'Presupuesto General'!D13</f>
        <v>UN</v>
      </c>
      <c r="D20" s="203">
        <f>+'Presupuesto General'!E13</f>
        <v>1028</v>
      </c>
      <c r="E20" s="60" t="e">
        <f>+'Presupuesto General'!M13-#REF!</f>
        <v>#DIV/0!</v>
      </c>
      <c r="F20" s="100"/>
      <c r="G20" s="100"/>
      <c r="H20" s="100"/>
      <c r="I20" s="100"/>
      <c r="J20" s="100"/>
      <c r="K20" s="101" t="e">
        <f t="shared" si="3"/>
        <v>#DIV/0!</v>
      </c>
      <c r="L20" s="101" t="e">
        <f t="shared" si="2"/>
        <v>#DIV/0!</v>
      </c>
      <c r="M20" s="101" t="e">
        <f t="shared" si="2"/>
        <v>#DIV/0!</v>
      </c>
      <c r="N20" s="101" t="e">
        <f t="shared" si="2"/>
        <v>#DIV/0!</v>
      </c>
      <c r="O20" s="101" t="e">
        <f t="shared" si="2"/>
        <v>#DIV/0!</v>
      </c>
      <c r="P20" s="100"/>
      <c r="Q20" s="102"/>
      <c r="R20" s="133" t="e">
        <f t="shared" si="0"/>
        <v>#DIV/0!</v>
      </c>
      <c r="S20" s="70" t="e">
        <f t="shared" si="1"/>
        <v>#DIV/0!</v>
      </c>
    </row>
    <row r="21" spans="1:19" ht="46.5">
      <c r="A21" s="99" t="str">
        <f>+'Presupuesto General'!B14</f>
        <v>1.6</v>
      </c>
      <c r="B21" s="206" t="str">
        <f>+'Presupuesto General'!C14</f>
        <v>Suministro e instalación de inversor tipo "off-grid" onda senoidal pura, potencia de 1600 VA, 24 VDC entrada - 120 VAC salida, f=60 Hz, debe garantizar protección y desconexión por bajo voltaje en la batería, protección contra sobrecarga</v>
      </c>
      <c r="C21" s="203" t="str">
        <f>+'Presupuesto General'!D14</f>
        <v>UN</v>
      </c>
      <c r="D21" s="203">
        <f>+'Presupuesto General'!E14</f>
        <v>1028</v>
      </c>
      <c r="E21" s="60" t="e">
        <f>+'Presupuesto General'!M14-#REF!</f>
        <v>#DIV/0!</v>
      </c>
      <c r="F21" s="100"/>
      <c r="G21" s="100"/>
      <c r="H21" s="100"/>
      <c r="I21" s="100"/>
      <c r="J21" s="100"/>
      <c r="K21" s="101" t="e">
        <f t="shared" si="3"/>
        <v>#DIV/0!</v>
      </c>
      <c r="L21" s="101" t="e">
        <f t="shared" si="2"/>
        <v>#DIV/0!</v>
      </c>
      <c r="M21" s="101" t="e">
        <f t="shared" si="2"/>
        <v>#DIV/0!</v>
      </c>
      <c r="N21" s="101" t="e">
        <f t="shared" si="2"/>
        <v>#DIV/0!</v>
      </c>
      <c r="O21" s="101" t="e">
        <f t="shared" si="2"/>
        <v>#DIV/0!</v>
      </c>
      <c r="P21" s="100"/>
      <c r="Q21" s="102"/>
      <c r="R21" s="133" t="e">
        <f t="shared" si="0"/>
        <v>#DIV/0!</v>
      </c>
      <c r="S21" s="70" t="e">
        <f t="shared" si="1"/>
        <v>#DIV/0!</v>
      </c>
    </row>
    <row r="22" spans="1:19" ht="193.15" customHeight="1">
      <c r="A22" s="99" t="str">
        <f>+'Presupuesto General'!B15</f>
        <v>1.7</v>
      </c>
      <c r="B22" s="206" t="str">
        <f>+'Presupuesto General'!C15</f>
        <v xml:space="preserve">Suministro e instalación de gabinete autosoportado en lámina galvanizada de 600 mm de ancho x 900 mm de alto x 300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44.
El encerramiento metálico deberá estar debidamente marcado y cumplir con los requerimientos mínimos de seguridad definidos por el RETIE numeral 20.23. </v>
      </c>
      <c r="C22" s="203" t="str">
        <f>+'Presupuesto General'!D15</f>
        <v>UN</v>
      </c>
      <c r="D22" s="203">
        <f>+'Presupuesto General'!E15</f>
        <v>1028</v>
      </c>
      <c r="E22" s="60" t="e">
        <f>+'Presupuesto General'!M15</f>
        <v>#REF!</v>
      </c>
      <c r="F22" s="100"/>
      <c r="G22" s="100"/>
      <c r="H22" s="100"/>
      <c r="I22" s="100"/>
      <c r="J22" s="100"/>
      <c r="K22" s="101" t="e">
        <f t="shared" si="3"/>
        <v>#REF!</v>
      </c>
      <c r="L22" s="101" t="e">
        <f t="shared" si="2"/>
        <v>#REF!</v>
      </c>
      <c r="M22" s="101" t="e">
        <f t="shared" si="2"/>
        <v>#REF!</v>
      </c>
      <c r="N22" s="101" t="e">
        <f t="shared" si="2"/>
        <v>#REF!</v>
      </c>
      <c r="O22" s="101" t="e">
        <f t="shared" si="2"/>
        <v>#REF!</v>
      </c>
      <c r="P22" s="100"/>
      <c r="Q22" s="102"/>
      <c r="R22" s="133" t="e">
        <f t="shared" si="0"/>
        <v>#REF!</v>
      </c>
      <c r="S22" s="70" t="e">
        <f t="shared" si="1"/>
        <v>#REF!</v>
      </c>
    </row>
    <row r="23" spans="1:19" ht="49.15" customHeight="1">
      <c r="A23" s="99" t="str">
        <f>+'Presupuesto General'!B17</f>
        <v>2.1</v>
      </c>
      <c r="B23" s="206" t="str">
        <f>+'Presupuesto General'!C17</f>
        <v>Suministro e instalación de medidor prepago monofásico bifilar 5 (80) A, 120 V, calibrado, incluye Telemedida</v>
      </c>
      <c r="C23" s="203" t="str">
        <f>+'Presupuesto General'!D17</f>
        <v>UN</v>
      </c>
      <c r="D23" s="203">
        <f>+'Presupuesto General'!E17</f>
        <v>1028</v>
      </c>
      <c r="E23" s="60" t="e">
        <f>+'Presupuesto General'!M17</f>
        <v>#REF!</v>
      </c>
      <c r="F23" s="100"/>
      <c r="G23" s="100"/>
      <c r="H23" s="100"/>
      <c r="I23" s="100"/>
      <c r="J23" s="100"/>
      <c r="K23" s="101" t="e">
        <f t="shared" si="3"/>
        <v>#REF!</v>
      </c>
      <c r="L23" s="101" t="e">
        <f t="shared" si="2"/>
        <v>#REF!</v>
      </c>
      <c r="M23" s="101" t="e">
        <f t="shared" si="2"/>
        <v>#REF!</v>
      </c>
      <c r="N23" s="101" t="e">
        <f t="shared" si="2"/>
        <v>#REF!</v>
      </c>
      <c r="O23" s="101" t="e">
        <f t="shared" si="2"/>
        <v>#REF!</v>
      </c>
      <c r="P23" s="100"/>
      <c r="Q23" s="102"/>
      <c r="R23" s="133" t="e">
        <f t="shared" si="0"/>
        <v>#REF!</v>
      </c>
      <c r="S23" s="70" t="e">
        <f t="shared" si="1"/>
        <v>#REF!</v>
      </c>
    </row>
    <row r="24" spans="1:19" ht="62">
      <c r="A24" s="99" t="str">
        <f>+'Presupuesto General'!B18</f>
        <v>2.2</v>
      </c>
      <c r="B24" s="206" t="str">
        <f>+'Presupuesto General'!C18</f>
        <v>Suministro, instalación y puesta en marcha de plataforma (Software) gestión de medición de energía prepago, con licencia, esquema off line para adquisición de energía desde zonas no interconectadas, incluye equipos, accesorios y capacitación manejo de software necesarios para su correcto funcionamiento.</v>
      </c>
      <c r="C24" s="203" t="str">
        <f>+'Presupuesto General'!D18</f>
        <v>UN</v>
      </c>
      <c r="D24" s="203">
        <f>+'Presupuesto General'!E18</f>
        <v>1028</v>
      </c>
      <c r="E24" s="60" t="e">
        <f>+'Presupuesto General'!M18</f>
        <v>#REF!</v>
      </c>
      <c r="F24" s="100"/>
      <c r="G24" s="100"/>
      <c r="H24" s="100"/>
      <c r="I24" s="100"/>
      <c r="J24" s="100"/>
      <c r="K24" s="101" t="e">
        <f t="shared" si="3"/>
        <v>#REF!</v>
      </c>
      <c r="L24" s="101" t="e">
        <f t="shared" si="2"/>
        <v>#REF!</v>
      </c>
      <c r="M24" s="101" t="e">
        <f t="shared" si="2"/>
        <v>#REF!</v>
      </c>
      <c r="N24" s="101" t="e">
        <f t="shared" si="2"/>
        <v>#REF!</v>
      </c>
      <c r="O24" s="101" t="e">
        <f t="shared" si="2"/>
        <v>#REF!</v>
      </c>
      <c r="P24" s="100"/>
      <c r="Q24" s="102"/>
      <c r="R24" s="133" t="e">
        <f t="shared" si="0"/>
        <v>#REF!</v>
      </c>
      <c r="S24" s="70" t="e">
        <f t="shared" si="1"/>
        <v>#REF!</v>
      </c>
    </row>
    <row r="25" spans="1:19" ht="49.15" customHeight="1">
      <c r="A25" s="99" t="str">
        <f>+'Presupuesto General'!B20</f>
        <v>3.1</v>
      </c>
      <c r="B25" s="206" t="str">
        <f>+'Presupuesto General'!C20</f>
        <v>Sistema de puesta a tierra con una varilla de cobre 5/8" x 2,4m, bajante en cable de cobre desnudo temple duro o verde Nº 6, con soldadura exotérmica y tratamiento de suelos, caja de inspección de 30 x 30 cm.</v>
      </c>
      <c r="C25" s="203" t="str">
        <f>+'Presupuesto General'!D20</f>
        <v>UN</v>
      </c>
      <c r="D25" s="203">
        <f>+'Presupuesto General'!E20</f>
        <v>1028</v>
      </c>
      <c r="E25" s="60" t="e">
        <f>+'Presupuesto General'!M20</f>
        <v>#REF!</v>
      </c>
      <c r="F25" s="100"/>
      <c r="G25" s="100"/>
      <c r="H25" s="100"/>
      <c r="I25" s="100"/>
      <c r="J25" s="100"/>
      <c r="K25" s="101" t="e">
        <f t="shared" si="3"/>
        <v>#REF!</v>
      </c>
      <c r="L25" s="101" t="e">
        <f t="shared" si="2"/>
        <v>#REF!</v>
      </c>
      <c r="M25" s="101" t="e">
        <f t="shared" si="2"/>
        <v>#REF!</v>
      </c>
      <c r="N25" s="101" t="e">
        <f t="shared" si="2"/>
        <v>#REF!</v>
      </c>
      <c r="O25" s="101" t="e">
        <f t="shared" si="2"/>
        <v>#REF!</v>
      </c>
      <c r="P25" s="100"/>
      <c r="Q25" s="102"/>
      <c r="R25" s="133" t="e">
        <f t="shared" si="0"/>
        <v>#REF!</v>
      </c>
      <c r="S25" s="70" t="e">
        <f t="shared" si="1"/>
        <v>#REF!</v>
      </c>
    </row>
    <row r="26" spans="1:19" ht="47.5" customHeight="1" thickBot="1">
      <c r="A26" s="103" t="str">
        <f>+'Presupuesto General'!B22</f>
        <v>4.1</v>
      </c>
      <c r="B26" s="207" t="str">
        <f>+'Presupuesto General'!C22</f>
        <v>Instalaciones Internas que incluyan 4 salidas de alumbrado y 4 tomacorrientes. Se considera implementación de hasta 20 metros de tubería EMT de 3/4" y hasta 80 mts de cable de cobre aislado THHN No. 12 AWG</v>
      </c>
      <c r="C26" s="204" t="str">
        <f>+'Presupuesto General'!D22</f>
        <v>UN</v>
      </c>
      <c r="D26" s="204">
        <f>+'Presupuesto General'!E22</f>
        <v>1028</v>
      </c>
      <c r="E26" s="205" t="e">
        <f>+'Presupuesto General'!M22</f>
        <v>#REF!</v>
      </c>
      <c r="F26" s="104"/>
      <c r="G26" s="104"/>
      <c r="H26" s="104"/>
      <c r="I26" s="104"/>
      <c r="J26" s="104"/>
      <c r="K26" s="202" t="e">
        <f t="shared" si="3"/>
        <v>#REF!</v>
      </c>
      <c r="L26" s="202" t="e">
        <f t="shared" si="2"/>
        <v>#REF!</v>
      </c>
      <c r="M26" s="202" t="e">
        <f t="shared" si="2"/>
        <v>#REF!</v>
      </c>
      <c r="N26" s="202" t="e">
        <f t="shared" si="2"/>
        <v>#REF!</v>
      </c>
      <c r="O26" s="202" t="e">
        <f t="shared" si="2"/>
        <v>#REF!</v>
      </c>
      <c r="P26" s="104"/>
      <c r="Q26" s="105"/>
      <c r="R26" s="133" t="e">
        <f t="shared" si="0"/>
        <v>#REF!</v>
      </c>
      <c r="S26" s="70" t="e">
        <f t="shared" si="1"/>
        <v>#REF!</v>
      </c>
    </row>
    <row r="27" spans="1:19" ht="19.899999999999999" customHeight="1" thickBot="1">
      <c r="A27" s="106" t="s">
        <v>110</v>
      </c>
      <c r="B27" s="107" t="s">
        <v>111</v>
      </c>
      <c r="C27" s="62"/>
      <c r="D27" s="62"/>
      <c r="E27" s="62"/>
      <c r="F27" s="62"/>
      <c r="G27" s="95"/>
      <c r="H27" s="95"/>
      <c r="I27" s="95"/>
      <c r="J27" s="95"/>
      <c r="K27" s="95"/>
      <c r="L27" s="95"/>
      <c r="M27" s="95"/>
      <c r="N27" s="95"/>
      <c r="O27" s="95"/>
      <c r="P27" s="95"/>
      <c r="Q27" s="95"/>
      <c r="R27" s="133">
        <f t="shared" si="0"/>
        <v>0</v>
      </c>
      <c r="S27" s="70">
        <f t="shared" si="1"/>
        <v>0</v>
      </c>
    </row>
    <row r="28" spans="1:19" ht="27" customHeight="1">
      <c r="A28" s="123"/>
      <c r="B28" s="63" t="s">
        <v>112</v>
      </c>
      <c r="C28" s="84" t="s">
        <v>17</v>
      </c>
      <c r="D28" s="124">
        <v>30</v>
      </c>
      <c r="E28" s="97"/>
      <c r="F28" s="84"/>
      <c r="G28" s="97"/>
      <c r="H28" s="97"/>
      <c r="I28" s="97"/>
      <c r="J28" s="97"/>
      <c r="K28" s="97"/>
      <c r="L28" s="97"/>
      <c r="M28" s="97"/>
      <c r="N28" s="97"/>
      <c r="O28" s="97"/>
      <c r="P28" s="125"/>
      <c r="Q28" s="98"/>
      <c r="R28" s="133">
        <f t="shared" si="0"/>
        <v>0</v>
      </c>
      <c r="S28" s="70">
        <f t="shared" si="1"/>
        <v>0</v>
      </c>
    </row>
    <row r="29" spans="1:19" ht="27" customHeight="1">
      <c r="A29" s="64"/>
      <c r="B29" s="54" t="s">
        <v>113</v>
      </c>
      <c r="C29" s="85" t="s">
        <v>17</v>
      </c>
      <c r="D29" s="126">
        <v>60</v>
      </c>
      <c r="E29" s="100"/>
      <c r="F29" s="85"/>
      <c r="G29" s="100"/>
      <c r="H29" s="100"/>
      <c r="I29" s="100"/>
      <c r="J29" s="100"/>
      <c r="K29" s="100"/>
      <c r="L29" s="100"/>
      <c r="M29" s="100"/>
      <c r="N29" s="100"/>
      <c r="O29" s="100"/>
      <c r="P29" s="127"/>
      <c r="Q29" s="127"/>
      <c r="R29" s="133">
        <f t="shared" si="0"/>
        <v>0</v>
      </c>
      <c r="S29" s="70">
        <f t="shared" si="1"/>
        <v>0</v>
      </c>
    </row>
    <row r="30" spans="1:19" ht="27" customHeight="1">
      <c r="A30" s="64"/>
      <c r="B30" s="54" t="s">
        <v>114</v>
      </c>
      <c r="C30" s="85" t="s">
        <v>17</v>
      </c>
      <c r="D30" s="126">
        <v>22</v>
      </c>
      <c r="E30" s="100"/>
      <c r="F30" s="85"/>
      <c r="G30" s="100"/>
      <c r="H30" s="100"/>
      <c r="I30" s="100"/>
      <c r="J30" s="100"/>
      <c r="K30" s="100"/>
      <c r="L30" s="100"/>
      <c r="M30" s="100"/>
      <c r="N30" s="100"/>
      <c r="O30" s="100"/>
      <c r="P30" s="61"/>
      <c r="Q30" s="127"/>
      <c r="R30" s="133">
        <f t="shared" si="0"/>
        <v>0</v>
      </c>
      <c r="S30" s="70">
        <f t="shared" si="1"/>
        <v>0</v>
      </c>
    </row>
    <row r="31" spans="1:19" ht="27" customHeight="1" thickBot="1">
      <c r="A31" s="65"/>
      <c r="B31" s="66" t="s">
        <v>115</v>
      </c>
      <c r="C31" s="87" t="s">
        <v>17</v>
      </c>
      <c r="D31" s="128">
        <v>8</v>
      </c>
      <c r="E31" s="104"/>
      <c r="F31" s="87"/>
      <c r="G31" s="104"/>
      <c r="H31" s="104"/>
      <c r="I31" s="104"/>
      <c r="J31" s="104"/>
      <c r="K31" s="104"/>
      <c r="L31" s="104"/>
      <c r="M31" s="104"/>
      <c r="N31" s="104"/>
      <c r="O31" s="104"/>
      <c r="P31" s="113"/>
      <c r="Q31" s="208"/>
      <c r="R31" s="133">
        <f t="shared" si="0"/>
        <v>0</v>
      </c>
      <c r="S31" s="70">
        <f t="shared" si="1"/>
        <v>0</v>
      </c>
    </row>
    <row r="32" spans="1:19" ht="19.899999999999999" customHeight="1">
      <c r="A32" s="257" t="str">
        <f>+'Presupuesto General'!B24</f>
        <v>TOTALES COSTO DIRECTO</v>
      </c>
      <c r="B32" s="258"/>
      <c r="C32" s="258"/>
      <c r="D32" s="258"/>
      <c r="E32" s="67" t="e">
        <f>+'Presupuesto General'!M24</f>
        <v>#DIV/0!</v>
      </c>
      <c r="F32" s="68"/>
      <c r="G32" s="69"/>
      <c r="H32" s="129" t="e">
        <f t="shared" ref="H32:O32" si="4">SUM(H5:H31)</f>
        <v>#DIV/0!</v>
      </c>
      <c r="I32" s="129" t="e">
        <f t="shared" si="4"/>
        <v>#REF!</v>
      </c>
      <c r="J32" s="129" t="e">
        <f t="shared" si="4"/>
        <v>#REF!</v>
      </c>
      <c r="K32" s="129" t="e">
        <f t="shared" si="4"/>
        <v>#DIV/0!</v>
      </c>
      <c r="L32" s="129" t="e">
        <f t="shared" si="4"/>
        <v>#DIV/0!</v>
      </c>
      <c r="M32" s="129" t="e">
        <f t="shared" si="4"/>
        <v>#DIV/0!</v>
      </c>
      <c r="N32" s="129" t="e">
        <f t="shared" si="4"/>
        <v>#DIV/0!</v>
      </c>
      <c r="O32" s="129" t="e">
        <f t="shared" si="4"/>
        <v>#DIV/0!</v>
      </c>
      <c r="P32" s="130"/>
      <c r="Q32" s="130"/>
      <c r="R32" s="133" t="e">
        <f t="shared" si="0"/>
        <v>#DIV/0!</v>
      </c>
      <c r="S32" s="70" t="e">
        <f t="shared" si="1"/>
        <v>#DIV/0!</v>
      </c>
    </row>
    <row r="33" spans="1:19" ht="19.899999999999999" customHeight="1">
      <c r="A33" s="256" t="s">
        <v>116</v>
      </c>
      <c r="B33" s="246"/>
      <c r="C33" s="246"/>
      <c r="D33" s="246"/>
      <c r="E33" s="71" t="e">
        <f>+#REF!</f>
        <v>#REF!</v>
      </c>
      <c r="F33" s="71"/>
      <c r="G33" s="71"/>
      <c r="H33" s="71" t="e">
        <f>+H32*#REF!</f>
        <v>#DIV/0!</v>
      </c>
      <c r="I33" s="71" t="e">
        <f>+I32*#REF!</f>
        <v>#REF!</v>
      </c>
      <c r="J33" s="71" t="e">
        <f>+J32*#REF!</f>
        <v>#REF!</v>
      </c>
      <c r="K33" s="71" t="e">
        <f>+K32*#REF!</f>
        <v>#DIV/0!</v>
      </c>
      <c r="L33" s="71" t="e">
        <f>+L32*#REF!</f>
        <v>#DIV/0!</v>
      </c>
      <c r="M33" s="71" t="e">
        <f>+M32*#REF!</f>
        <v>#DIV/0!</v>
      </c>
      <c r="N33" s="71" t="e">
        <f>+N32*#REF!</f>
        <v>#DIV/0!</v>
      </c>
      <c r="O33" s="71" t="e">
        <f>+O32*#REF!</f>
        <v>#DIV/0!</v>
      </c>
      <c r="P33" s="71"/>
      <c r="Q33" s="71"/>
      <c r="R33" s="133" t="e">
        <f t="shared" si="0"/>
        <v>#DIV/0!</v>
      </c>
      <c r="S33" s="70" t="e">
        <f t="shared" si="1"/>
        <v>#DIV/0!</v>
      </c>
    </row>
    <row r="34" spans="1:19" ht="19.899999999999999" customHeight="1">
      <c r="A34" s="245" t="str">
        <f>+'Presupuesto General'!B29</f>
        <v>TOTALES COSTOS DIRECTOS + INDIRECTOS</v>
      </c>
      <c r="B34" s="246"/>
      <c r="C34" s="246"/>
      <c r="D34" s="246"/>
      <c r="E34" s="71" t="e">
        <f>+'Presupuesto General'!M29</f>
        <v>#DIV/0!</v>
      </c>
      <c r="F34" s="71"/>
      <c r="G34" s="71"/>
      <c r="H34" s="131" t="e">
        <f>+H32+H33</f>
        <v>#DIV/0!</v>
      </c>
      <c r="I34" s="131" t="e">
        <f t="shared" ref="I34:O34" si="5">+I32+I33</f>
        <v>#REF!</v>
      </c>
      <c r="J34" s="131" t="e">
        <f t="shared" si="5"/>
        <v>#REF!</v>
      </c>
      <c r="K34" s="131" t="e">
        <f t="shared" si="5"/>
        <v>#DIV/0!</v>
      </c>
      <c r="L34" s="131" t="e">
        <f t="shared" si="5"/>
        <v>#DIV/0!</v>
      </c>
      <c r="M34" s="131" t="e">
        <f t="shared" si="5"/>
        <v>#DIV/0!</v>
      </c>
      <c r="N34" s="131" t="e">
        <f t="shared" si="5"/>
        <v>#DIV/0!</v>
      </c>
      <c r="O34" s="131" t="e">
        <f t="shared" si="5"/>
        <v>#DIV/0!</v>
      </c>
      <c r="P34" s="71"/>
      <c r="Q34" s="71"/>
      <c r="R34" s="133" t="e">
        <f t="shared" si="0"/>
        <v>#DIV/0!</v>
      </c>
      <c r="S34" s="70" t="e">
        <f t="shared" si="1"/>
        <v>#DIV/0!</v>
      </c>
    </row>
    <row r="35" spans="1:19" ht="19.899999999999999" customHeight="1">
      <c r="A35" s="245" t="e">
        <f>+'Presupuesto General'!#REF!</f>
        <v>#REF!</v>
      </c>
      <c r="B35" s="246"/>
      <c r="C35" s="246"/>
      <c r="D35" s="246"/>
      <c r="E35" s="71" t="e">
        <f>+'Presupuesto General'!#REF!</f>
        <v>#REF!</v>
      </c>
      <c r="F35" s="71"/>
      <c r="G35" s="132"/>
      <c r="H35" s="132" t="e">
        <f>+$E$35/9</f>
        <v>#REF!</v>
      </c>
      <c r="I35" s="132" t="e">
        <f t="shared" ref="I35:P35" si="6">+$E$35/9</f>
        <v>#REF!</v>
      </c>
      <c r="J35" s="132" t="e">
        <f t="shared" si="6"/>
        <v>#REF!</v>
      </c>
      <c r="K35" s="132" t="e">
        <f t="shared" si="6"/>
        <v>#REF!</v>
      </c>
      <c r="L35" s="132" t="e">
        <f t="shared" si="6"/>
        <v>#REF!</v>
      </c>
      <c r="M35" s="132" t="e">
        <f t="shared" si="6"/>
        <v>#REF!</v>
      </c>
      <c r="N35" s="132" t="e">
        <f t="shared" si="6"/>
        <v>#REF!</v>
      </c>
      <c r="O35" s="132" t="e">
        <f t="shared" si="6"/>
        <v>#REF!</v>
      </c>
      <c r="P35" s="132" t="e">
        <f t="shared" si="6"/>
        <v>#REF!</v>
      </c>
      <c r="Q35" s="72"/>
      <c r="R35" s="133" t="e">
        <f t="shared" si="0"/>
        <v>#REF!</v>
      </c>
      <c r="S35" s="70" t="e">
        <f t="shared" si="1"/>
        <v>#REF!</v>
      </c>
    </row>
    <row r="36" spans="1:19" ht="19.899999999999999" customHeight="1">
      <c r="A36" s="245" t="str">
        <f>+'Presupuesto General'!D30</f>
        <v>% GESTIÓN SOCIAL</v>
      </c>
      <c r="B36" s="246"/>
      <c r="C36" s="246"/>
      <c r="D36" s="246"/>
      <c r="E36" s="71" t="e">
        <f>+'Presupuesto General'!M30</f>
        <v>#REF!</v>
      </c>
      <c r="F36" s="71"/>
      <c r="G36" s="71"/>
      <c r="H36" s="71" t="e">
        <f>+$E36/7</f>
        <v>#REF!</v>
      </c>
      <c r="I36" s="71"/>
      <c r="J36" s="71"/>
      <c r="K36" s="71" t="e">
        <f>+$E36/7</f>
        <v>#REF!</v>
      </c>
      <c r="L36" s="71" t="e">
        <f t="shared" ref="L36:P36" si="7">+$E36/7</f>
        <v>#REF!</v>
      </c>
      <c r="M36" s="71" t="e">
        <f t="shared" si="7"/>
        <v>#REF!</v>
      </c>
      <c r="N36" s="71" t="e">
        <f t="shared" si="7"/>
        <v>#REF!</v>
      </c>
      <c r="O36" s="71" t="e">
        <f t="shared" si="7"/>
        <v>#REF!</v>
      </c>
      <c r="P36" s="71" t="e">
        <f t="shared" si="7"/>
        <v>#REF!</v>
      </c>
      <c r="Q36" s="71"/>
      <c r="R36" s="133" t="e">
        <f t="shared" si="0"/>
        <v>#REF!</v>
      </c>
      <c r="S36" s="70" t="e">
        <f t="shared" si="1"/>
        <v>#REF!</v>
      </c>
    </row>
    <row r="37" spans="1:19" ht="19.899999999999999" customHeight="1">
      <c r="A37" s="245" t="str">
        <f>+'Presupuesto General'!D31</f>
        <v>% IMPLEMENTACIÓN PMA</v>
      </c>
      <c r="B37" s="246"/>
      <c r="C37" s="246"/>
      <c r="D37" s="246"/>
      <c r="E37" s="71" t="e">
        <f>+'Presupuesto General'!M31</f>
        <v>#REF!</v>
      </c>
      <c r="F37" s="71"/>
      <c r="G37" s="71"/>
      <c r="H37" s="71" t="e">
        <f>+$E37/6</f>
        <v>#REF!</v>
      </c>
      <c r="I37" s="132"/>
      <c r="J37" s="132"/>
      <c r="K37" s="71" t="e">
        <f>+$E37/6</f>
        <v>#REF!</v>
      </c>
      <c r="L37" s="71" t="e">
        <f t="shared" ref="L37:O37" si="8">+$E37/6</f>
        <v>#REF!</v>
      </c>
      <c r="M37" s="71" t="e">
        <f t="shared" si="8"/>
        <v>#REF!</v>
      </c>
      <c r="N37" s="71" t="e">
        <f t="shared" si="8"/>
        <v>#REF!</v>
      </c>
      <c r="O37" s="71" t="e">
        <f t="shared" si="8"/>
        <v>#REF!</v>
      </c>
      <c r="P37" s="72"/>
      <c r="Q37" s="72"/>
      <c r="R37" s="133" t="e">
        <f t="shared" si="0"/>
        <v>#REF!</v>
      </c>
      <c r="S37" s="70" t="e">
        <f t="shared" si="1"/>
        <v>#REF!</v>
      </c>
    </row>
    <row r="38" spans="1:19" ht="19.899999999999999" customHeight="1">
      <c r="A38" s="245" t="str">
        <f>+'Presupuesto General'!B32</f>
        <v>VALOR TOTAL</v>
      </c>
      <c r="B38" s="246"/>
      <c r="C38" s="246"/>
      <c r="D38" s="246"/>
      <c r="E38" s="71" t="e">
        <f>+'Presupuesto General'!M32</f>
        <v>#DIV/0!</v>
      </c>
      <c r="F38" s="71"/>
      <c r="G38" s="71"/>
      <c r="H38" s="132" t="e">
        <f>+H37+H36+H35+H34</f>
        <v>#REF!</v>
      </c>
      <c r="I38" s="132" t="e">
        <f t="shared" ref="I38:P38" si="9">+I37+I36+I35+I34</f>
        <v>#REF!</v>
      </c>
      <c r="J38" s="132" t="e">
        <f t="shared" si="9"/>
        <v>#REF!</v>
      </c>
      <c r="K38" s="132" t="e">
        <f t="shared" si="9"/>
        <v>#REF!</v>
      </c>
      <c r="L38" s="132" t="e">
        <f t="shared" si="9"/>
        <v>#REF!</v>
      </c>
      <c r="M38" s="132" t="e">
        <f t="shared" si="9"/>
        <v>#REF!</v>
      </c>
      <c r="N38" s="132" t="e">
        <f t="shared" si="9"/>
        <v>#REF!</v>
      </c>
      <c r="O38" s="132" t="e">
        <f t="shared" si="9"/>
        <v>#REF!</v>
      </c>
      <c r="P38" s="132" t="e">
        <f t="shared" si="9"/>
        <v>#REF!</v>
      </c>
      <c r="Q38" s="71"/>
      <c r="R38" s="133" t="e">
        <f t="shared" si="0"/>
        <v>#REF!</v>
      </c>
      <c r="S38" s="70" t="e">
        <f t="shared" si="1"/>
        <v>#REF!</v>
      </c>
    </row>
    <row r="39" spans="1:19" ht="19.899999999999999" customHeight="1">
      <c r="A39" s="245" t="e">
        <f>+'Presupuesto General'!#REF!</f>
        <v>#REF!</v>
      </c>
      <c r="B39" s="246"/>
      <c r="C39" s="246"/>
      <c r="D39" s="246"/>
      <c r="E39" s="71" t="e">
        <f>+'Presupuesto General'!#REF!</f>
        <v>#REF!</v>
      </c>
      <c r="F39" s="71"/>
      <c r="G39" s="73" t="e">
        <f>+$E39/11</f>
        <v>#REF!</v>
      </c>
      <c r="H39" s="73" t="e">
        <f t="shared" ref="H39:Q39" si="10">+$E39/11</f>
        <v>#REF!</v>
      </c>
      <c r="I39" s="73" t="e">
        <f t="shared" si="10"/>
        <v>#REF!</v>
      </c>
      <c r="J39" s="73" t="e">
        <f t="shared" si="10"/>
        <v>#REF!</v>
      </c>
      <c r="K39" s="73" t="e">
        <f t="shared" si="10"/>
        <v>#REF!</v>
      </c>
      <c r="L39" s="73" t="e">
        <f t="shared" si="10"/>
        <v>#REF!</v>
      </c>
      <c r="M39" s="73" t="e">
        <f t="shared" si="10"/>
        <v>#REF!</v>
      </c>
      <c r="N39" s="73" t="e">
        <f t="shared" si="10"/>
        <v>#REF!</v>
      </c>
      <c r="O39" s="73" t="e">
        <f t="shared" si="10"/>
        <v>#REF!</v>
      </c>
      <c r="P39" s="73" t="e">
        <f t="shared" si="10"/>
        <v>#REF!</v>
      </c>
      <c r="Q39" s="73" t="e">
        <f t="shared" si="10"/>
        <v>#REF!</v>
      </c>
      <c r="R39" s="133" t="e">
        <f t="shared" si="0"/>
        <v>#REF!</v>
      </c>
      <c r="S39" s="70" t="e">
        <f t="shared" si="1"/>
        <v>#REF!</v>
      </c>
    </row>
    <row r="40" spans="1:19" ht="19.899999999999999" customHeight="1" thickBot="1">
      <c r="A40" s="251" t="s">
        <v>117</v>
      </c>
      <c r="B40" s="248"/>
      <c r="C40" s="248"/>
      <c r="D40" s="248"/>
      <c r="E40" s="74" t="e">
        <f>+'Presupuesto General'!M34</f>
        <v>#DIV/0!</v>
      </c>
      <c r="F40" s="75">
        <f>SUM(F34:F39)</f>
        <v>0</v>
      </c>
      <c r="G40" s="75" t="e">
        <f>SUM(G38:G39)</f>
        <v>#REF!</v>
      </c>
      <c r="H40" s="75" t="e">
        <f t="shared" ref="H40:Q40" si="11">SUM(H38:H39)</f>
        <v>#REF!</v>
      </c>
      <c r="I40" s="75" t="e">
        <f t="shared" si="11"/>
        <v>#REF!</v>
      </c>
      <c r="J40" s="75" t="e">
        <f t="shared" si="11"/>
        <v>#REF!</v>
      </c>
      <c r="K40" s="75" t="e">
        <f t="shared" si="11"/>
        <v>#REF!</v>
      </c>
      <c r="L40" s="75" t="e">
        <f t="shared" si="11"/>
        <v>#REF!</v>
      </c>
      <c r="M40" s="75" t="e">
        <f t="shared" si="11"/>
        <v>#REF!</v>
      </c>
      <c r="N40" s="75" t="e">
        <f t="shared" si="11"/>
        <v>#REF!</v>
      </c>
      <c r="O40" s="75" t="e">
        <f t="shared" si="11"/>
        <v>#REF!</v>
      </c>
      <c r="P40" s="75" t="e">
        <f t="shared" si="11"/>
        <v>#REF!</v>
      </c>
      <c r="Q40" s="75" t="e">
        <f t="shared" si="11"/>
        <v>#REF!</v>
      </c>
      <c r="R40" s="133" t="e">
        <f t="shared" si="0"/>
        <v>#REF!</v>
      </c>
      <c r="S40" s="70" t="e">
        <f t="shared" si="1"/>
        <v>#REF!</v>
      </c>
    </row>
    <row r="41" spans="1:19" ht="19.899999999999999" customHeight="1" thickBot="1">
      <c r="A41" s="247" t="s">
        <v>118</v>
      </c>
      <c r="B41" s="248"/>
      <c r="C41" s="248"/>
      <c r="D41" s="248"/>
      <c r="E41" s="76"/>
      <c r="F41" s="77" t="e">
        <f>+F40/$E$40</f>
        <v>#DIV/0!</v>
      </c>
      <c r="G41" s="77" t="e">
        <f t="shared" ref="G41:Q41" si="12">+G40/$E$40</f>
        <v>#REF!</v>
      </c>
      <c r="H41" s="77" t="e">
        <f t="shared" si="12"/>
        <v>#REF!</v>
      </c>
      <c r="I41" s="77" t="e">
        <f t="shared" si="12"/>
        <v>#REF!</v>
      </c>
      <c r="J41" s="77" t="e">
        <f t="shared" si="12"/>
        <v>#REF!</v>
      </c>
      <c r="K41" s="77" t="e">
        <f t="shared" si="12"/>
        <v>#REF!</v>
      </c>
      <c r="L41" s="77" t="e">
        <f t="shared" si="12"/>
        <v>#REF!</v>
      </c>
      <c r="M41" s="77" t="e">
        <f t="shared" si="12"/>
        <v>#REF!</v>
      </c>
      <c r="N41" s="77" t="e">
        <f t="shared" si="12"/>
        <v>#REF!</v>
      </c>
      <c r="O41" s="77" t="e">
        <f t="shared" si="12"/>
        <v>#REF!</v>
      </c>
      <c r="P41" s="77" t="e">
        <f t="shared" si="12"/>
        <v>#REF!</v>
      </c>
      <c r="Q41" s="77" t="e">
        <f t="shared" si="12"/>
        <v>#REF!</v>
      </c>
      <c r="R41" s="52"/>
    </row>
    <row r="42" spans="1:19" ht="19.899999999999999" customHeight="1" thickBot="1">
      <c r="A42" s="249" t="s">
        <v>119</v>
      </c>
      <c r="B42" s="250"/>
      <c r="C42" s="250"/>
      <c r="D42" s="250"/>
      <c r="E42" s="89"/>
      <c r="F42" s="90" t="e">
        <f>+F41</f>
        <v>#DIV/0!</v>
      </c>
      <c r="G42" s="90" t="e">
        <f>+G41+F42</f>
        <v>#REF!</v>
      </c>
      <c r="H42" s="90" t="e">
        <f t="shared" ref="H42:P42" si="13">+H41+G42</f>
        <v>#REF!</v>
      </c>
      <c r="I42" s="90" t="e">
        <f t="shared" si="13"/>
        <v>#REF!</v>
      </c>
      <c r="J42" s="90" t="e">
        <f t="shared" si="13"/>
        <v>#REF!</v>
      </c>
      <c r="K42" s="90" t="e">
        <f t="shared" si="13"/>
        <v>#REF!</v>
      </c>
      <c r="L42" s="90" t="e">
        <f t="shared" si="13"/>
        <v>#REF!</v>
      </c>
      <c r="M42" s="90" t="e">
        <f t="shared" si="13"/>
        <v>#REF!</v>
      </c>
      <c r="N42" s="90" t="e">
        <f t="shared" si="13"/>
        <v>#REF!</v>
      </c>
      <c r="O42" s="90" t="e">
        <f t="shared" si="13"/>
        <v>#REF!</v>
      </c>
      <c r="P42" s="90" t="e">
        <f t="shared" si="13"/>
        <v>#REF!</v>
      </c>
      <c r="Q42" s="90" t="e">
        <f t="shared" ref="Q42" si="14">+Q41+P42</f>
        <v>#REF!</v>
      </c>
      <c r="R42" s="52"/>
    </row>
    <row r="43" spans="1:19" ht="19.899999999999999" customHeight="1">
      <c r="A43" s="212" t="s">
        <v>71</v>
      </c>
      <c r="B43" s="213"/>
      <c r="C43" s="52"/>
      <c r="D43" s="52"/>
      <c r="E43" s="52"/>
      <c r="F43" s="52"/>
      <c r="G43" s="52"/>
      <c r="H43" s="52"/>
      <c r="I43" s="52"/>
      <c r="J43" s="52"/>
      <c r="K43" s="52"/>
      <c r="L43" s="52"/>
      <c r="M43" s="52"/>
      <c r="N43" s="52"/>
      <c r="O43" s="52"/>
      <c r="R43" s="52"/>
    </row>
    <row r="44" spans="1:19" ht="19.899999999999999" customHeight="1">
      <c r="A44" s="212"/>
      <c r="B44" s="214"/>
      <c r="R44" s="52"/>
    </row>
    <row r="45" spans="1:19" ht="19.899999999999999" customHeight="1">
      <c r="A45" s="78"/>
      <c r="B45" s="78"/>
      <c r="R45" s="52"/>
    </row>
    <row r="46" spans="1:19" ht="19.899999999999999" customHeight="1">
      <c r="A46" s="78"/>
      <c r="B46" s="78"/>
      <c r="R46" s="52"/>
    </row>
    <row r="47" spans="1:19" ht="19.899999999999999" customHeight="1">
      <c r="A47" s="78"/>
      <c r="B47" s="79"/>
      <c r="R47" s="52"/>
    </row>
    <row r="48" spans="1:19" ht="15.5">
      <c r="A48" s="78"/>
      <c r="B48" s="79"/>
      <c r="E48" s="70"/>
      <c r="R48" s="52"/>
    </row>
    <row r="49" spans="1:18" ht="19.899999999999999" customHeight="1">
      <c r="A49" s="80"/>
      <c r="B49" s="80"/>
      <c r="R49" s="52"/>
    </row>
    <row r="50" spans="1:18" ht="19.899999999999999" customHeight="1">
      <c r="R50" s="52"/>
    </row>
    <row r="51" spans="1:18" ht="19.899999999999999" customHeight="1">
      <c r="R51" s="52"/>
    </row>
    <row r="52" spans="1:18" ht="19.899999999999999" customHeight="1">
      <c r="R52" s="52"/>
    </row>
    <row r="53" spans="1:18" ht="19.899999999999999" customHeight="1">
      <c r="R53" s="52"/>
    </row>
    <row r="54" spans="1:18" ht="19.899999999999999" customHeight="1">
      <c r="R54" s="52"/>
    </row>
  </sheetData>
  <mergeCells count="13">
    <mergeCell ref="A1:Q1"/>
    <mergeCell ref="A2:Q2"/>
    <mergeCell ref="A33:D33"/>
    <mergeCell ref="A32:D32"/>
    <mergeCell ref="A34:D34"/>
    <mergeCell ref="A35:D35"/>
    <mergeCell ref="A36:D36"/>
    <mergeCell ref="A41:D41"/>
    <mergeCell ref="A42:D42"/>
    <mergeCell ref="A38:D38"/>
    <mergeCell ref="A39:D39"/>
    <mergeCell ref="A40:D40"/>
    <mergeCell ref="A37:D37"/>
  </mergeCells>
  <phoneticPr fontId="14" type="noConversion"/>
  <printOptions horizontalCentered="1"/>
  <pageMargins left="0.31496062992125984" right="0.31496062992125984" top="0.74803149606299213" bottom="0.74803149606299213" header="0.31496062992125984" footer="0.31496062992125984"/>
  <pageSetup paperSize="66" scale="65" fitToWidth="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2094-39C0-4C05-AEE6-399BF906197A}">
  <sheetPr>
    <tabColor rgb="FFFFFF00"/>
    <pageSetUpPr fitToPage="1"/>
  </sheetPr>
  <dimension ref="A1:S48"/>
  <sheetViews>
    <sheetView showGridLines="0" view="pageBreakPreview" topLeftCell="A35" zoomScale="55" zoomScaleNormal="80" zoomScaleSheetLayoutView="55" workbookViewId="0">
      <selection activeCell="A44" sqref="A44"/>
    </sheetView>
  </sheetViews>
  <sheetFormatPr baseColWidth="10" defaultColWidth="14.453125" defaultRowHeight="19.899999999999999" customHeight="1"/>
  <cols>
    <col min="1" max="1" width="8.453125" style="50" customWidth="1"/>
    <col min="2" max="2" width="93.7265625" style="50" customWidth="1"/>
    <col min="3" max="3" width="11.7265625" style="50" customWidth="1"/>
    <col min="4" max="4" width="15.26953125" style="50" customWidth="1"/>
    <col min="5" max="5" width="25.81640625" style="50" customWidth="1"/>
    <col min="6" max="6" width="18.7265625" style="50" customWidth="1"/>
    <col min="7" max="17" width="21.453125" style="50" customWidth="1"/>
    <col min="18" max="18" width="21.1796875" style="50" customWidth="1"/>
    <col min="19" max="19" width="20.1796875" style="50" customWidth="1"/>
    <col min="20" max="16384" width="14.453125" style="50"/>
  </cols>
  <sheetData>
    <row r="1" spans="1:19" ht="19.899999999999999" customHeight="1">
      <c r="A1" s="252" t="str">
        <f>+'Presupuesto General'!B5</f>
        <v xml:space="preserve">INSTALACIÓN DE SISTEMAS DE AUTOGENERACIÓN ELÉCTRICA CON TECNOLOGÍA SOLAR FOTOVOLTAICO EN VIVIENDAS RURALES NO INTERCONECTADAS DE LA SUB REGIÓN CENTRO DEL DEPARTAMENTO DEL MAGDALENA                                                                                                                                                                                                                                                                  </v>
      </c>
      <c r="B1" s="253"/>
      <c r="C1" s="253"/>
      <c r="D1" s="253"/>
      <c r="E1" s="253"/>
      <c r="F1" s="253"/>
      <c r="G1" s="253"/>
      <c r="H1" s="253"/>
      <c r="I1" s="253"/>
      <c r="J1" s="253"/>
      <c r="K1" s="253"/>
      <c r="L1" s="253"/>
      <c r="M1" s="253"/>
      <c r="N1" s="253"/>
      <c r="O1" s="253"/>
      <c r="P1" s="253"/>
      <c r="Q1" s="253"/>
    </row>
    <row r="2" spans="1:19" ht="19.899999999999999" customHeight="1" thickBot="1">
      <c r="A2" s="254" t="s">
        <v>72</v>
      </c>
      <c r="B2" s="255"/>
      <c r="C2" s="255"/>
      <c r="D2" s="255"/>
      <c r="E2" s="255"/>
      <c r="F2" s="255"/>
      <c r="G2" s="255"/>
      <c r="H2" s="255"/>
      <c r="I2" s="255"/>
      <c r="J2" s="255"/>
      <c r="K2" s="255"/>
      <c r="L2" s="255"/>
      <c r="M2" s="255"/>
      <c r="N2" s="255"/>
      <c r="O2" s="255"/>
      <c r="P2" s="255"/>
      <c r="Q2" s="255"/>
    </row>
    <row r="3" spans="1:19" s="51" customFormat="1" ht="31.9" customHeight="1" thickBot="1">
      <c r="A3" s="186" t="s">
        <v>12</v>
      </c>
      <c r="B3" s="187" t="s">
        <v>11</v>
      </c>
      <c r="C3" s="187" t="s">
        <v>3</v>
      </c>
      <c r="D3" s="187" t="s">
        <v>120</v>
      </c>
      <c r="E3" s="188" t="s">
        <v>73</v>
      </c>
      <c r="F3" s="189" t="s">
        <v>74</v>
      </c>
      <c r="G3" s="189" t="s">
        <v>75</v>
      </c>
      <c r="H3" s="189" t="s">
        <v>76</v>
      </c>
      <c r="I3" s="189" t="s">
        <v>77</v>
      </c>
      <c r="J3" s="189" t="s">
        <v>78</v>
      </c>
      <c r="K3" s="189" t="s">
        <v>79</v>
      </c>
      <c r="L3" s="189" t="s">
        <v>80</v>
      </c>
      <c r="M3" s="189" t="s">
        <v>81</v>
      </c>
      <c r="N3" s="189" t="s">
        <v>82</v>
      </c>
      <c r="O3" s="189" t="s">
        <v>83</v>
      </c>
      <c r="P3" s="189" t="s">
        <v>84</v>
      </c>
      <c r="Q3" s="189" t="s">
        <v>85</v>
      </c>
    </row>
    <row r="4" spans="1:19" ht="27.65" customHeight="1" thickBot="1">
      <c r="A4" s="195" t="s">
        <v>86</v>
      </c>
      <c r="B4" s="196" t="s">
        <v>87</v>
      </c>
      <c r="C4" s="197"/>
      <c r="D4" s="197"/>
      <c r="E4" s="198"/>
      <c r="F4" s="199" t="s">
        <v>88</v>
      </c>
      <c r="G4" s="199" t="s">
        <v>89</v>
      </c>
      <c r="H4" s="199" t="s">
        <v>90</v>
      </c>
      <c r="I4" s="199" t="s">
        <v>91</v>
      </c>
      <c r="J4" s="199" t="s">
        <v>92</v>
      </c>
      <c r="K4" s="199" t="s">
        <v>93</v>
      </c>
      <c r="L4" s="199" t="s">
        <v>94</v>
      </c>
      <c r="M4" s="199" t="s">
        <v>95</v>
      </c>
      <c r="N4" s="199" t="s">
        <v>96</v>
      </c>
      <c r="O4" s="199" t="s">
        <v>97</v>
      </c>
      <c r="P4" s="199" t="s">
        <v>98</v>
      </c>
      <c r="Q4" s="200" t="s">
        <v>99</v>
      </c>
      <c r="R4" s="52"/>
    </row>
    <row r="5" spans="1:19" ht="27.65" customHeight="1">
      <c r="A5" s="190"/>
      <c r="B5" s="191" t="s">
        <v>100</v>
      </c>
      <c r="C5" s="192" t="s">
        <v>17</v>
      </c>
      <c r="D5" s="192">
        <v>30</v>
      </c>
      <c r="E5" s="193">
        <v>0</v>
      </c>
      <c r="F5" s="201"/>
      <c r="G5" s="194"/>
      <c r="H5" s="193"/>
      <c r="I5" s="193"/>
      <c r="J5" s="193"/>
      <c r="K5" s="193"/>
      <c r="L5" s="193"/>
      <c r="M5" s="193"/>
      <c r="N5" s="193"/>
      <c r="O5" s="193"/>
      <c r="P5" s="193"/>
      <c r="Q5" s="193"/>
      <c r="R5" s="52"/>
    </row>
    <row r="6" spans="1:19" ht="27.65" customHeight="1">
      <c r="A6" s="53"/>
      <c r="B6" s="54" t="s">
        <v>101</v>
      </c>
      <c r="C6" s="55" t="s">
        <v>17</v>
      </c>
      <c r="D6" s="55">
        <v>30</v>
      </c>
      <c r="E6" s="85">
        <v>0</v>
      </c>
      <c r="F6" s="85"/>
      <c r="G6" s="86"/>
      <c r="H6" s="85"/>
      <c r="I6" s="85"/>
      <c r="J6" s="85"/>
      <c r="K6" s="85"/>
      <c r="L6" s="85"/>
      <c r="M6" s="85"/>
      <c r="N6" s="85"/>
      <c r="O6" s="85"/>
      <c r="P6" s="85"/>
      <c r="Q6" s="85"/>
      <c r="R6" s="52"/>
    </row>
    <row r="7" spans="1:19" ht="27.65" customHeight="1">
      <c r="A7" s="53"/>
      <c r="B7" s="54" t="s">
        <v>102</v>
      </c>
      <c r="C7" s="55" t="s">
        <v>17</v>
      </c>
      <c r="D7" s="55">
        <v>30</v>
      </c>
      <c r="E7" s="85">
        <v>0</v>
      </c>
      <c r="F7" s="85"/>
      <c r="G7" s="86"/>
      <c r="H7" s="85"/>
      <c r="I7" s="85"/>
      <c r="J7" s="85"/>
      <c r="K7" s="85"/>
      <c r="L7" s="85"/>
      <c r="M7" s="85"/>
      <c r="N7" s="85"/>
      <c r="O7" s="85"/>
      <c r="P7" s="85"/>
      <c r="Q7" s="85"/>
      <c r="R7" s="52"/>
    </row>
    <row r="8" spans="1:19" ht="27.65" customHeight="1" thickBot="1">
      <c r="A8" s="82"/>
      <c r="B8" s="66" t="s">
        <v>103</v>
      </c>
      <c r="C8" s="83" t="s">
        <v>17</v>
      </c>
      <c r="D8" s="83">
        <v>8</v>
      </c>
      <c r="E8" s="87">
        <v>0</v>
      </c>
      <c r="F8" s="87"/>
      <c r="G8" s="88"/>
      <c r="H8" s="87"/>
      <c r="I8" s="87"/>
      <c r="J8" s="87"/>
      <c r="K8" s="87"/>
      <c r="L8" s="87"/>
      <c r="M8" s="87"/>
      <c r="N8" s="87"/>
      <c r="O8" s="87"/>
      <c r="P8" s="87"/>
      <c r="Q8" s="87"/>
      <c r="R8" s="52"/>
    </row>
    <row r="9" spans="1:19" ht="19.899999999999999" customHeight="1" thickBot="1">
      <c r="A9" s="56" t="s">
        <v>104</v>
      </c>
      <c r="B9" s="91" t="s">
        <v>105</v>
      </c>
      <c r="C9" s="57"/>
      <c r="D9" s="57"/>
      <c r="E9" s="58"/>
      <c r="F9" s="58"/>
      <c r="G9" s="58"/>
      <c r="H9" s="58"/>
      <c r="I9" s="58"/>
      <c r="J9" s="58"/>
      <c r="K9" s="58"/>
      <c r="L9" s="58"/>
      <c r="M9" s="58"/>
      <c r="N9" s="58"/>
      <c r="O9" s="58"/>
      <c r="P9" s="58"/>
      <c r="Q9" s="58"/>
      <c r="R9" s="52"/>
    </row>
    <row r="10" spans="1:19" ht="19.899999999999999" customHeight="1" thickBot="1">
      <c r="A10" s="59">
        <v>1</v>
      </c>
      <c r="B10" s="92" t="str">
        <f>+'Presupuesto General'!C9</f>
        <v>Replanteo de obra</v>
      </c>
      <c r="C10" s="93"/>
      <c r="D10" s="93"/>
      <c r="E10" s="93"/>
      <c r="F10" s="93"/>
      <c r="G10" s="94"/>
      <c r="H10" s="94"/>
      <c r="I10" s="94"/>
      <c r="J10" s="94"/>
      <c r="K10" s="94"/>
      <c r="L10" s="94"/>
      <c r="M10" s="94"/>
      <c r="N10" s="94"/>
      <c r="O10" s="94"/>
      <c r="P10" s="94"/>
      <c r="Q10" s="94"/>
      <c r="R10" s="133"/>
      <c r="S10" s="70"/>
    </row>
    <row r="11" spans="1:19" ht="19.899999999999999" customHeight="1" thickBot="1">
      <c r="A11" s="116" t="str">
        <f>+'Presupuesto General'!B9</f>
        <v>1.1</v>
      </c>
      <c r="B11" s="117" t="str">
        <f>+'Presupuesto General'!C9</f>
        <v>Replanteo de obra</v>
      </c>
      <c r="C11" s="118" t="str">
        <f>+'Presupuesto General'!D9</f>
        <v>UN</v>
      </c>
      <c r="D11" s="118">
        <v>30</v>
      </c>
      <c r="E11" s="119" t="e">
        <f>+'Presupuesto General'!M9*(1+#REF!)</f>
        <v>#DIV/0!</v>
      </c>
      <c r="F11" s="120"/>
      <c r="G11" s="121"/>
      <c r="H11" s="122"/>
      <c r="I11" s="120"/>
      <c r="J11" s="120"/>
      <c r="K11" s="120"/>
      <c r="L11" s="120"/>
      <c r="M11" s="120"/>
      <c r="N11" s="120"/>
      <c r="O11" s="120"/>
      <c r="P11" s="120"/>
      <c r="Q11" s="120"/>
      <c r="R11" s="133"/>
      <c r="S11" s="70"/>
    </row>
    <row r="12" spans="1:19" ht="19.899999999999999" customHeight="1" thickBot="1">
      <c r="A12" s="106"/>
      <c r="B12" s="115" t="s">
        <v>106</v>
      </c>
      <c r="C12" s="62"/>
      <c r="D12" s="62"/>
      <c r="E12" s="62"/>
      <c r="F12" s="62"/>
      <c r="G12" s="95"/>
      <c r="H12" s="95"/>
      <c r="I12" s="95"/>
      <c r="J12" s="95"/>
      <c r="K12" s="95"/>
      <c r="L12" s="95"/>
      <c r="M12" s="95"/>
      <c r="N12" s="95"/>
      <c r="O12" s="95"/>
      <c r="P12" s="95"/>
      <c r="Q12" s="95"/>
      <c r="R12" s="133"/>
      <c r="S12" s="70"/>
    </row>
    <row r="13" spans="1:19" ht="29.5" customHeight="1">
      <c r="A13" s="96"/>
      <c r="B13" s="108" t="s">
        <v>107</v>
      </c>
      <c r="C13" s="81"/>
      <c r="D13" s="81">
        <v>30</v>
      </c>
      <c r="E13" s="209" t="e">
        <f>+#REF!*0.9*(1+#REF!)</f>
        <v>#REF!</v>
      </c>
      <c r="F13" s="97"/>
      <c r="G13" s="97"/>
      <c r="H13" s="109"/>
      <c r="I13" s="97"/>
      <c r="J13" s="97"/>
      <c r="K13" s="97"/>
      <c r="L13" s="97"/>
      <c r="M13" s="97"/>
      <c r="N13" s="97"/>
      <c r="O13" s="97"/>
      <c r="P13" s="97"/>
      <c r="Q13" s="97"/>
      <c r="R13" s="133"/>
      <c r="S13" s="70"/>
    </row>
    <row r="14" spans="1:19" ht="29.5" customHeight="1">
      <c r="A14" s="99"/>
      <c r="B14" s="110" t="s">
        <v>108</v>
      </c>
      <c r="C14" s="55"/>
      <c r="D14" s="55">
        <v>60</v>
      </c>
      <c r="E14" s="210" t="e">
        <f>+#REF!*0.06*(1+#REF!)</f>
        <v>#REF!</v>
      </c>
      <c r="F14" s="100"/>
      <c r="G14" s="100"/>
      <c r="H14" s="100"/>
      <c r="I14" s="111"/>
      <c r="J14" s="111"/>
      <c r="K14" s="100"/>
      <c r="L14" s="100"/>
      <c r="M14" s="100"/>
      <c r="N14" s="100"/>
      <c r="O14" s="100"/>
      <c r="P14" s="100"/>
      <c r="Q14" s="100"/>
      <c r="R14" s="133"/>
      <c r="S14" s="70"/>
    </row>
    <row r="15" spans="1:19" ht="29.5" customHeight="1" thickBot="1">
      <c r="A15" s="103"/>
      <c r="B15" s="112" t="s">
        <v>109</v>
      </c>
      <c r="C15" s="83"/>
      <c r="D15" s="83">
        <v>15</v>
      </c>
      <c r="E15" s="211" t="e">
        <f>+#REF!*0.04*(1+#REF!)</f>
        <v>#REF!</v>
      </c>
      <c r="F15" s="104"/>
      <c r="G15" s="104"/>
      <c r="H15" s="104"/>
      <c r="I15" s="104"/>
      <c r="J15" s="114"/>
      <c r="K15" s="104"/>
      <c r="L15" s="104"/>
      <c r="M15" s="104"/>
      <c r="N15" s="104"/>
      <c r="O15" s="104"/>
      <c r="P15" s="104"/>
      <c r="Q15" s="104"/>
      <c r="R15" s="133"/>
      <c r="S15" s="70"/>
    </row>
    <row r="16" spans="1:19" ht="19.899999999999999" customHeight="1">
      <c r="A16" s="106">
        <v>2</v>
      </c>
      <c r="B16" s="107" t="str">
        <f>+'[27]Presupuesto General'!C8</f>
        <v>IMPLEMENTAR Y PONER EN FUNCIONAMIENTO EQUIPOS PARA LA OPERACIÓN FOTOVOLTAICA.</v>
      </c>
      <c r="C16" s="62"/>
      <c r="D16" s="62"/>
      <c r="E16" s="62"/>
      <c r="F16" s="62"/>
      <c r="G16" s="95"/>
      <c r="H16" s="95"/>
      <c r="I16" s="95"/>
      <c r="J16" s="95"/>
      <c r="K16" s="95"/>
      <c r="L16" s="95"/>
      <c r="M16" s="95"/>
      <c r="N16" s="95"/>
      <c r="O16" s="95"/>
      <c r="P16" s="95"/>
      <c r="Q16" s="95"/>
      <c r="R16" s="133"/>
      <c r="S16" s="70"/>
    </row>
    <row r="17" spans="1:19" ht="95.5" customHeight="1">
      <c r="A17" s="99" t="str">
        <f>+'Presupuesto General'!B10</f>
        <v>1.2</v>
      </c>
      <c r="B17" s="206" t="str">
        <f>+'Presupuesto General'!C10</f>
        <v xml:space="preserve">Suministro e instalación de módulos solares fotovoltaicos monocristalinos tipo PERC "Half Cell" TIER 1 de 1100 Wp (2 paneles de 550 Wp cada uno) con las siguientes características: ƞ ≥ 20%; tolerancia +3% condiciones STC, Garantía de 12 años, producción de energía ≥ 90% a los 12 años y ≥ 80% a los 25 años, temperatura de trabajo de -40ºC +80ºC, IEC61205, Certificación de Conformidad de Producto RETIE. incluye acometida subterránea desde módulos hasta gabinete. </v>
      </c>
      <c r="C17" s="55" t="s">
        <v>17</v>
      </c>
      <c r="D17" s="203">
        <v>150</v>
      </c>
      <c r="E17" s="60" t="e">
        <f>('Presupuesto General'!M10-#REF!)*(1+#REF!)</f>
        <v>#DIV/0!</v>
      </c>
      <c r="F17" s="100"/>
      <c r="G17" s="100"/>
      <c r="H17" s="100"/>
      <c r="I17" s="100"/>
      <c r="J17" s="100"/>
      <c r="K17" s="101"/>
      <c r="L17" s="101"/>
      <c r="M17" s="101"/>
      <c r="N17" s="101"/>
      <c r="O17" s="101"/>
      <c r="P17" s="100"/>
      <c r="Q17" s="102"/>
      <c r="R17" s="133"/>
      <c r="S17" s="70"/>
    </row>
    <row r="18" spans="1:19" ht="55.15" customHeight="1">
      <c r="A18" s="99" t="str">
        <f>+'Presupuesto General'!B11</f>
        <v>1.3</v>
      </c>
      <c r="B18" s="206" t="str">
        <f>+'Presupuesto General'!C11</f>
        <v>Suministro e instalación de estructura de soporte de paneles. Incluye poste galvanizado de 4", altura de 3m, incluye base en ángulo, cimentación en concreto con resistencia mínima de 21MPa , excavación y 5 cm solado.</v>
      </c>
      <c r="C18" s="203" t="s">
        <v>17</v>
      </c>
      <c r="D18" s="203">
        <v>150</v>
      </c>
      <c r="E18" s="60" t="e">
        <f>+'Presupuesto General'!M11*(1+#REF!)</f>
        <v>#DIV/0!</v>
      </c>
      <c r="F18" s="100"/>
      <c r="G18" s="100"/>
      <c r="H18" s="100"/>
      <c r="I18" s="100"/>
      <c r="J18" s="100"/>
      <c r="K18" s="101"/>
      <c r="L18" s="101"/>
      <c r="M18" s="101"/>
      <c r="N18" s="101"/>
      <c r="O18" s="101"/>
      <c r="P18" s="100"/>
      <c r="Q18" s="102"/>
      <c r="R18" s="133"/>
      <c r="S18" s="70"/>
    </row>
    <row r="19" spans="1:19" ht="65.5" customHeight="1">
      <c r="A19" s="99" t="str">
        <f>+'Presupuesto General'!B12</f>
        <v>1.4</v>
      </c>
      <c r="B19" s="206" t="str">
        <f>+'Presupuesto General'!C12</f>
        <v>Suministro e instalación de regulador (controlador) de carga, 50A/24V MPPT Solar, eficiencia mínima del 96%, debe ser apto para cargar baterías tipo LiFePO4. Con todas las protecciones eléctricas necesarias en caso de sobrecarga, cortocircuito, advertencia de alto voltaje</v>
      </c>
      <c r="C19" s="203" t="s">
        <v>17</v>
      </c>
      <c r="D19" s="203">
        <v>150</v>
      </c>
      <c r="E19" s="60" t="e">
        <f>('Presupuesto General'!M12-#REF!)*(1+#REF!)</f>
        <v>#DIV/0!</v>
      </c>
      <c r="F19" s="100"/>
      <c r="G19" s="100"/>
      <c r="H19" s="100"/>
      <c r="I19" s="100"/>
      <c r="J19" s="100"/>
      <c r="K19" s="101"/>
      <c r="L19" s="101"/>
      <c r="M19" s="101"/>
      <c r="N19" s="101"/>
      <c r="O19" s="101"/>
      <c r="P19" s="100"/>
      <c r="Q19" s="102"/>
      <c r="R19" s="133"/>
      <c r="S19" s="70"/>
    </row>
    <row r="20" spans="1:19" ht="55.9" customHeight="1">
      <c r="A20" s="99" t="str">
        <f>+'Presupuesto General'!B13</f>
        <v>1.5</v>
      </c>
      <c r="B20" s="206" t="str">
        <f>+'Presupuesto General'!C13</f>
        <v>Suministro e Instalación de batería de ión - litio tipo fosfato de hierro (LiFePO4) de ciclo profundo de 200 Ah - 25,6 VDC ≥ 3650 ciclos hasta el 80% DOD, con BMS integrado,  vida útil mín de 10 años.</v>
      </c>
      <c r="C20" s="203" t="s">
        <v>17</v>
      </c>
      <c r="D20" s="203">
        <v>150</v>
      </c>
      <c r="E20" s="60" t="e">
        <f>('Presupuesto General'!M13-#REF!)*(1+#REF!)</f>
        <v>#DIV/0!</v>
      </c>
      <c r="F20" s="100"/>
      <c r="G20" s="100"/>
      <c r="H20" s="100"/>
      <c r="I20" s="100"/>
      <c r="J20" s="100"/>
      <c r="K20" s="101"/>
      <c r="L20" s="101"/>
      <c r="M20" s="101"/>
      <c r="N20" s="101"/>
      <c r="O20" s="101"/>
      <c r="P20" s="100"/>
      <c r="Q20" s="102"/>
      <c r="R20" s="133"/>
      <c r="S20" s="70"/>
    </row>
    <row r="21" spans="1:19" ht="46.5">
      <c r="A21" s="99" t="str">
        <f>+'Presupuesto General'!B14</f>
        <v>1.6</v>
      </c>
      <c r="B21" s="206" t="str">
        <f>+'Presupuesto General'!C14</f>
        <v>Suministro e instalación de inversor tipo "off-grid" onda senoidal pura, potencia de 1600 VA, 24 VDC entrada - 120 VAC salida, f=60 Hz, debe garantizar protección y desconexión por bajo voltaje en la batería, protección contra sobrecarga</v>
      </c>
      <c r="C21" s="203" t="s">
        <v>17</v>
      </c>
      <c r="D21" s="203">
        <v>150</v>
      </c>
      <c r="E21" s="60" t="e">
        <f>('Presupuesto General'!M14-#REF!)*(1+#REF!)</f>
        <v>#DIV/0!</v>
      </c>
      <c r="F21" s="100"/>
      <c r="G21" s="100"/>
      <c r="H21" s="100"/>
      <c r="I21" s="100"/>
      <c r="J21" s="100"/>
      <c r="K21" s="101"/>
      <c r="L21" s="101"/>
      <c r="M21" s="101"/>
      <c r="N21" s="101"/>
      <c r="O21" s="101"/>
      <c r="P21" s="100"/>
      <c r="Q21" s="102"/>
      <c r="R21" s="133"/>
      <c r="S21" s="70"/>
    </row>
    <row r="22" spans="1:19" ht="193.15" customHeight="1">
      <c r="A22" s="99" t="str">
        <f>+'Presupuesto General'!B15</f>
        <v>1.7</v>
      </c>
      <c r="B22" s="206" t="str">
        <f>+'Presupuesto General'!C15</f>
        <v xml:space="preserve">Suministro e instalación de gabinete autosoportado en lámina galvanizada de 600 mm de ancho x 900 mm de alto x 300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44.
El encerramiento metálico deberá estar debidamente marcado y cumplir con los requerimientos mínimos de seguridad definidos por el RETIE numeral 20.23. </v>
      </c>
      <c r="C22" s="203" t="s">
        <v>17</v>
      </c>
      <c r="D22" s="203">
        <v>150</v>
      </c>
      <c r="E22" s="60" t="e">
        <f>+'Presupuesto General'!M15*(1+#REF!)</f>
        <v>#REF!</v>
      </c>
      <c r="F22" s="100"/>
      <c r="G22" s="100"/>
      <c r="H22" s="100"/>
      <c r="I22" s="100"/>
      <c r="J22" s="100"/>
      <c r="K22" s="101"/>
      <c r="L22" s="101"/>
      <c r="M22" s="101"/>
      <c r="N22" s="101"/>
      <c r="O22" s="101"/>
      <c r="P22" s="100"/>
      <c r="Q22" s="102"/>
      <c r="R22" s="133"/>
      <c r="S22" s="70"/>
    </row>
    <row r="23" spans="1:19" ht="49.15" customHeight="1">
      <c r="A23" s="99" t="str">
        <f>+'Presupuesto General'!B17</f>
        <v>2.1</v>
      </c>
      <c r="B23" s="206" t="str">
        <f>+'Presupuesto General'!C17</f>
        <v>Suministro e instalación de medidor prepago monofásico bifilar 5 (80) A, 120 V, calibrado, incluye Telemedida</v>
      </c>
      <c r="C23" s="203" t="s">
        <v>17</v>
      </c>
      <c r="D23" s="203">
        <v>150</v>
      </c>
      <c r="E23" s="60" t="e">
        <f>+'Presupuesto General'!M17*(1+#REF!)</f>
        <v>#REF!</v>
      </c>
      <c r="F23" s="100"/>
      <c r="G23" s="100"/>
      <c r="H23" s="100"/>
      <c r="I23" s="100"/>
      <c r="J23" s="100"/>
      <c r="K23" s="101"/>
      <c r="L23" s="101"/>
      <c r="M23" s="101"/>
      <c r="N23" s="101"/>
      <c r="O23" s="101"/>
      <c r="P23" s="100"/>
      <c r="Q23" s="102"/>
      <c r="R23" s="133"/>
      <c r="S23" s="70"/>
    </row>
    <row r="24" spans="1:19" ht="62">
      <c r="A24" s="99" t="str">
        <f>+'Presupuesto General'!B18</f>
        <v>2.2</v>
      </c>
      <c r="B24" s="206" t="str">
        <f>+'Presupuesto General'!C18</f>
        <v>Suministro, instalación y puesta en marcha de plataforma (Software) gestión de medición de energía prepago, con licencia, esquema off line para adquisición de energía desde zonas no interconectadas, incluye equipos, accesorios y capacitación manejo de software necesarios para su correcto funcionamiento.</v>
      </c>
      <c r="C24" s="203" t="s">
        <v>17</v>
      </c>
      <c r="D24" s="203">
        <v>150</v>
      </c>
      <c r="E24" s="60" t="e">
        <f>+'Presupuesto General'!M18*(1+#REF!)</f>
        <v>#REF!</v>
      </c>
      <c r="F24" s="100"/>
      <c r="G24" s="100"/>
      <c r="H24" s="100"/>
      <c r="I24" s="100"/>
      <c r="J24" s="100"/>
      <c r="K24" s="101"/>
      <c r="L24" s="101"/>
      <c r="M24" s="101"/>
      <c r="N24" s="101"/>
      <c r="O24" s="101"/>
      <c r="P24" s="100"/>
      <c r="Q24" s="102"/>
      <c r="R24" s="133"/>
      <c r="S24" s="70"/>
    </row>
    <row r="25" spans="1:19" ht="49.15" customHeight="1">
      <c r="A25" s="99" t="str">
        <f>+'Presupuesto General'!B20</f>
        <v>3.1</v>
      </c>
      <c r="B25" s="206" t="str">
        <f>+'Presupuesto General'!C20</f>
        <v>Sistema de puesta a tierra con una varilla de cobre 5/8" x 2,4m, bajante en cable de cobre desnudo temple duro o verde Nº 6, con soldadura exotérmica y tratamiento de suelos, caja de inspección de 30 x 30 cm.</v>
      </c>
      <c r="C25" s="203" t="s">
        <v>17</v>
      </c>
      <c r="D25" s="203">
        <v>150</v>
      </c>
      <c r="E25" s="60" t="e">
        <f>+'Presupuesto General'!M20*(1+#REF!)</f>
        <v>#REF!</v>
      </c>
      <c r="F25" s="100"/>
      <c r="G25" s="100"/>
      <c r="H25" s="100"/>
      <c r="I25" s="100"/>
      <c r="J25" s="100"/>
      <c r="K25" s="101"/>
      <c r="L25" s="101"/>
      <c r="M25" s="101"/>
      <c r="N25" s="101"/>
      <c r="O25" s="101"/>
      <c r="P25" s="100"/>
      <c r="Q25" s="102"/>
      <c r="R25" s="133"/>
      <c r="S25" s="70"/>
    </row>
    <row r="26" spans="1:19" ht="47.5" customHeight="1" thickBot="1">
      <c r="A26" s="103" t="str">
        <f>+'Presupuesto General'!B22</f>
        <v>4.1</v>
      </c>
      <c r="B26" s="207" t="str">
        <f>+'Presupuesto General'!C22</f>
        <v>Instalaciones Internas que incluyan 4 salidas de alumbrado y 4 tomacorrientes. Se considera implementación de hasta 20 metros de tubería EMT de 3/4" y hasta 80 mts de cable de cobre aislado THHN No. 12 AWG</v>
      </c>
      <c r="C26" s="204" t="s">
        <v>17</v>
      </c>
      <c r="D26" s="204">
        <v>150</v>
      </c>
      <c r="E26" s="205" t="e">
        <f>+'Presupuesto General'!M22*(1+#REF!)</f>
        <v>#REF!</v>
      </c>
      <c r="F26" s="104"/>
      <c r="G26" s="104"/>
      <c r="H26" s="104"/>
      <c r="I26" s="104"/>
      <c r="J26" s="104"/>
      <c r="K26" s="202"/>
      <c r="L26" s="202"/>
      <c r="M26" s="202"/>
      <c r="N26" s="202"/>
      <c r="O26" s="202"/>
      <c r="P26" s="104"/>
      <c r="Q26" s="105"/>
      <c r="R26" s="133"/>
      <c r="S26" s="70"/>
    </row>
    <row r="27" spans="1:19" ht="19.899999999999999" customHeight="1" thickBot="1">
      <c r="A27" s="106" t="s">
        <v>110</v>
      </c>
      <c r="B27" s="107" t="s">
        <v>111</v>
      </c>
      <c r="C27" s="62"/>
      <c r="D27" s="62"/>
      <c r="E27" s="62"/>
      <c r="F27" s="62"/>
      <c r="G27" s="95"/>
      <c r="H27" s="95"/>
      <c r="I27" s="95"/>
      <c r="J27" s="95"/>
      <c r="K27" s="95"/>
      <c r="L27" s="95"/>
      <c r="M27" s="95"/>
      <c r="N27" s="95"/>
      <c r="O27" s="95"/>
      <c r="P27" s="95"/>
      <c r="Q27" s="95"/>
      <c r="R27" s="133"/>
      <c r="S27" s="70"/>
    </row>
    <row r="28" spans="1:19" ht="27" customHeight="1">
      <c r="A28" s="123"/>
      <c r="B28" s="63" t="s">
        <v>112</v>
      </c>
      <c r="C28" s="84" t="s">
        <v>17</v>
      </c>
      <c r="D28" s="124">
        <v>30</v>
      </c>
      <c r="E28" s="97"/>
      <c r="F28" s="84"/>
      <c r="G28" s="97"/>
      <c r="H28" s="97"/>
      <c r="I28" s="97"/>
      <c r="J28" s="97"/>
      <c r="K28" s="97"/>
      <c r="L28" s="97"/>
      <c r="M28" s="97"/>
      <c r="N28" s="97"/>
      <c r="O28" s="97"/>
      <c r="P28" s="125"/>
      <c r="Q28" s="98"/>
      <c r="R28" s="133"/>
      <c r="S28" s="70"/>
    </row>
    <row r="29" spans="1:19" ht="27" customHeight="1">
      <c r="A29" s="64"/>
      <c r="B29" s="54" t="s">
        <v>113</v>
      </c>
      <c r="C29" s="85" t="s">
        <v>17</v>
      </c>
      <c r="D29" s="126">
        <v>60</v>
      </c>
      <c r="E29" s="100"/>
      <c r="F29" s="85"/>
      <c r="G29" s="100"/>
      <c r="H29" s="100"/>
      <c r="I29" s="100"/>
      <c r="J29" s="100"/>
      <c r="K29" s="100"/>
      <c r="L29" s="100"/>
      <c r="M29" s="100"/>
      <c r="N29" s="100"/>
      <c r="O29" s="100"/>
      <c r="P29" s="127"/>
      <c r="Q29" s="127"/>
      <c r="R29" s="133"/>
      <c r="S29" s="70"/>
    </row>
    <row r="30" spans="1:19" ht="27" customHeight="1">
      <c r="A30" s="64"/>
      <c r="B30" s="54" t="s">
        <v>114</v>
      </c>
      <c r="C30" s="85" t="s">
        <v>17</v>
      </c>
      <c r="D30" s="126">
        <v>22</v>
      </c>
      <c r="E30" s="100"/>
      <c r="F30" s="85"/>
      <c r="G30" s="100"/>
      <c r="H30" s="100"/>
      <c r="I30" s="100"/>
      <c r="J30" s="100"/>
      <c r="K30" s="100"/>
      <c r="L30" s="100"/>
      <c r="M30" s="100"/>
      <c r="N30" s="100"/>
      <c r="O30" s="100"/>
      <c r="P30" s="61"/>
      <c r="Q30" s="127"/>
      <c r="R30" s="133"/>
      <c r="S30" s="70"/>
    </row>
    <row r="31" spans="1:19" ht="27" customHeight="1">
      <c r="A31" s="64"/>
      <c r="B31" s="54" t="s">
        <v>115</v>
      </c>
      <c r="C31" s="85" t="s">
        <v>17</v>
      </c>
      <c r="D31" s="126">
        <v>8</v>
      </c>
      <c r="E31" s="100"/>
      <c r="F31" s="85"/>
      <c r="G31" s="100"/>
      <c r="H31" s="100"/>
      <c r="I31" s="100"/>
      <c r="J31" s="100"/>
      <c r="K31" s="100"/>
      <c r="L31" s="100"/>
      <c r="M31" s="100"/>
      <c r="N31" s="100"/>
      <c r="O31" s="100"/>
      <c r="P31" s="61"/>
      <c r="Q31" s="218"/>
      <c r="R31" s="133"/>
      <c r="S31" s="70"/>
    </row>
    <row r="32" spans="1:19" ht="19.899999999999999" customHeight="1">
      <c r="A32" s="64"/>
      <c r="B32" s="54" t="s">
        <v>121</v>
      </c>
      <c r="C32" s="85" t="s">
        <v>17</v>
      </c>
      <c r="D32" s="126">
        <v>270</v>
      </c>
      <c r="E32" s="60" t="e">
        <f>+'Presupuesto General'!#REF!</f>
        <v>#REF!</v>
      </c>
      <c r="F32" s="85"/>
      <c r="G32" s="100"/>
      <c r="H32" s="219"/>
      <c r="I32" s="219"/>
      <c r="J32" s="219"/>
      <c r="K32" s="219"/>
      <c r="L32" s="219"/>
      <c r="M32" s="219"/>
      <c r="N32" s="219"/>
      <c r="O32" s="219"/>
      <c r="P32" s="219"/>
      <c r="Q32" s="132"/>
      <c r="R32" s="133"/>
      <c r="S32" s="70"/>
    </row>
    <row r="33" spans="1:19" ht="19.899999999999999" customHeight="1">
      <c r="A33" s="64"/>
      <c r="B33" s="54" t="s">
        <v>122</v>
      </c>
      <c r="C33" s="85" t="s">
        <v>17</v>
      </c>
      <c r="D33" s="126">
        <v>210</v>
      </c>
      <c r="E33" s="60" t="e">
        <f>+'Presupuesto General'!M30</f>
        <v>#REF!</v>
      </c>
      <c r="F33" s="85"/>
      <c r="G33" s="100"/>
      <c r="H33" s="220"/>
      <c r="I33" s="71"/>
      <c r="J33" s="71"/>
      <c r="K33" s="220"/>
      <c r="L33" s="220"/>
      <c r="M33" s="220"/>
      <c r="N33" s="220"/>
      <c r="O33" s="220"/>
      <c r="P33" s="220"/>
      <c r="Q33" s="71"/>
      <c r="R33" s="133"/>
      <c r="S33" s="70"/>
    </row>
    <row r="34" spans="1:19" ht="19.899999999999999" customHeight="1">
      <c r="A34" s="64"/>
      <c r="B34" s="54" t="s">
        <v>29</v>
      </c>
      <c r="C34" s="85" t="s">
        <v>17</v>
      </c>
      <c r="D34" s="126">
        <v>180</v>
      </c>
      <c r="E34" s="60" t="e">
        <f>+'Presupuesto General'!M31</f>
        <v>#REF!</v>
      </c>
      <c r="F34" s="85"/>
      <c r="G34" s="100"/>
      <c r="H34" s="220"/>
      <c r="I34" s="132"/>
      <c r="J34" s="132"/>
      <c r="K34" s="220"/>
      <c r="L34" s="220"/>
      <c r="M34" s="220"/>
      <c r="N34" s="220"/>
      <c r="O34" s="220"/>
      <c r="P34" s="72"/>
      <c r="Q34" s="72"/>
      <c r="R34" s="133"/>
      <c r="S34" s="70"/>
    </row>
    <row r="35" spans="1:19" ht="27" customHeight="1" thickBot="1">
      <c r="A35" s="64"/>
      <c r="B35" s="54" t="s">
        <v>31</v>
      </c>
      <c r="C35" s="85" t="s">
        <v>17</v>
      </c>
      <c r="D35" s="126">
        <v>330</v>
      </c>
      <c r="E35" s="205" t="e">
        <f>+'Presupuesto General'!#REF!</f>
        <v>#REF!</v>
      </c>
      <c r="F35" s="85"/>
      <c r="G35" s="73"/>
      <c r="H35" s="73"/>
      <c r="I35" s="73"/>
      <c r="J35" s="73"/>
      <c r="K35" s="73"/>
      <c r="L35" s="73"/>
      <c r="M35" s="73"/>
      <c r="N35" s="73"/>
      <c r="O35" s="73"/>
      <c r="P35" s="73"/>
      <c r="Q35" s="73"/>
      <c r="R35" s="133"/>
      <c r="S35" s="70"/>
    </row>
    <row r="36" spans="1:19" ht="19.899999999999999" customHeight="1" thickBot="1">
      <c r="A36" s="259" t="s">
        <v>123</v>
      </c>
      <c r="B36" s="260"/>
      <c r="C36" s="260"/>
      <c r="D36" s="260"/>
      <c r="E36" s="215" t="e">
        <f>+'Presupuesto General'!M34</f>
        <v>#DIV/0!</v>
      </c>
      <c r="F36" s="216"/>
      <c r="G36" s="216"/>
      <c r="H36" s="216"/>
      <c r="I36" s="216"/>
      <c r="J36" s="216"/>
      <c r="K36" s="216"/>
      <c r="L36" s="216"/>
      <c r="M36" s="216"/>
      <c r="N36" s="216"/>
      <c r="O36" s="216"/>
      <c r="P36" s="216"/>
      <c r="Q36" s="217"/>
      <c r="R36" s="133"/>
      <c r="S36" s="70"/>
    </row>
    <row r="37" spans="1:19" ht="24" customHeight="1">
      <c r="A37" s="212" t="s">
        <v>71</v>
      </c>
      <c r="B37" s="213"/>
      <c r="C37" s="52"/>
      <c r="D37" s="52"/>
      <c r="E37" s="52"/>
      <c r="F37" s="52"/>
      <c r="G37" s="52"/>
      <c r="H37" s="52"/>
      <c r="I37" s="52"/>
      <c r="J37" s="52"/>
      <c r="K37" s="52"/>
      <c r="L37" s="52"/>
      <c r="M37" s="52"/>
      <c r="N37" s="52"/>
      <c r="O37" s="52"/>
      <c r="R37" s="52"/>
    </row>
    <row r="38" spans="1:19" ht="24" customHeight="1">
      <c r="A38" s="212"/>
      <c r="B38" s="214"/>
      <c r="R38" s="52"/>
    </row>
    <row r="39" spans="1:19" ht="19.899999999999999" customHeight="1">
      <c r="A39" s="212"/>
      <c r="B39" s="78"/>
      <c r="R39" s="52"/>
    </row>
    <row r="40" spans="1:19" ht="19.899999999999999" customHeight="1">
      <c r="A40" s="78"/>
      <c r="B40" s="78"/>
      <c r="R40" s="52"/>
    </row>
    <row r="41" spans="1:19" ht="19.899999999999999" customHeight="1">
      <c r="A41" s="78"/>
      <c r="B41" s="79"/>
      <c r="R41" s="52"/>
    </row>
    <row r="42" spans="1:19" ht="15.5">
      <c r="A42" s="78"/>
      <c r="B42" s="79"/>
      <c r="E42" s="70"/>
      <c r="R42" s="52"/>
    </row>
    <row r="43" spans="1:19" ht="19.899999999999999" customHeight="1">
      <c r="A43" s="80"/>
      <c r="B43" s="80"/>
      <c r="R43" s="52"/>
    </row>
    <row r="44" spans="1:19" ht="19.899999999999999" customHeight="1">
      <c r="R44" s="52"/>
    </row>
    <row r="45" spans="1:19" ht="19.899999999999999" customHeight="1">
      <c r="R45" s="52"/>
    </row>
    <row r="46" spans="1:19" ht="19.899999999999999" customHeight="1">
      <c r="R46" s="52"/>
    </row>
    <row r="47" spans="1:19" ht="19.899999999999999" customHeight="1">
      <c r="R47" s="52"/>
    </row>
    <row r="48" spans="1:19" ht="19.899999999999999" customHeight="1">
      <c r="R48" s="52"/>
    </row>
  </sheetData>
  <mergeCells count="3">
    <mergeCell ref="A36:D36"/>
    <mergeCell ref="A1:Q1"/>
    <mergeCell ref="A2:Q2"/>
  </mergeCells>
  <printOptions horizontalCentered="1"/>
  <pageMargins left="0.31496062992125984" right="0.31496062992125984" top="0.74803149606299213" bottom="0.74803149606299213" header="0.31496062992125984" footer="0.31496062992125984"/>
  <pageSetup paperSize="66" scale="70" fitToWidth="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22E0-98BC-403B-B542-9AB113A011A5}">
  <sheetPr>
    <tabColor theme="4" tint="0.79998168889431442"/>
    <pageSetUpPr fitToPage="1"/>
  </sheetPr>
  <dimension ref="A1:E39"/>
  <sheetViews>
    <sheetView showGridLines="0" view="pageBreakPreview" zoomScale="106" zoomScaleNormal="120" zoomScaleSheetLayoutView="106" workbookViewId="0">
      <selection activeCell="A31" sqref="A31"/>
    </sheetView>
  </sheetViews>
  <sheetFormatPr baseColWidth="10" defaultColWidth="11.453125" defaultRowHeight="12.5"/>
  <cols>
    <col min="1" max="1" width="46.54296875" style="1" customWidth="1"/>
    <col min="2" max="2" width="12.54296875" style="1" customWidth="1"/>
    <col min="3" max="3" width="14.453125" style="1" customWidth="1"/>
    <col min="4" max="4" width="12.7265625" style="1" customWidth="1"/>
    <col min="5" max="5" width="15.26953125" style="1" customWidth="1"/>
    <col min="6" max="6" width="6.26953125" style="1" customWidth="1"/>
    <col min="7" max="7" width="11.453125" style="1"/>
    <col min="8" max="8" width="11.7265625" style="1" bestFit="1" customWidth="1"/>
    <col min="9" max="16384" width="11.453125" style="1"/>
  </cols>
  <sheetData>
    <row r="1" spans="1:5"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row>
    <row r="3" spans="1:5" ht="12.75" customHeight="1">
      <c r="A3" s="2" t="s">
        <v>130</v>
      </c>
      <c r="B3" s="3" t="str">
        <f>+'Presupuesto General'!B9</f>
        <v>1.1</v>
      </c>
      <c r="C3" s="3"/>
      <c r="D3" s="3"/>
      <c r="E3" s="4" t="s">
        <v>131</v>
      </c>
    </row>
    <row r="4" spans="1:5" ht="26.5" customHeight="1">
      <c r="A4" s="262" t="str">
        <f>+'Presupuesto General'!C9</f>
        <v>Replanteo de obra</v>
      </c>
      <c r="B4" s="263"/>
      <c r="C4" s="264"/>
      <c r="E4" s="5" t="str">
        <f>+'Presupuesto General'!D9</f>
        <v>UN</v>
      </c>
    </row>
    <row r="5" spans="1:5" ht="13">
      <c r="A5" s="6"/>
      <c r="E5" s="7"/>
    </row>
    <row r="6" spans="1:5" ht="13">
      <c r="A6" s="8" t="s">
        <v>132</v>
      </c>
    </row>
    <row r="7" spans="1:5" ht="13">
      <c r="A7" s="9" t="s">
        <v>0</v>
      </c>
      <c r="B7" s="10" t="s">
        <v>133</v>
      </c>
      <c r="C7" s="10" t="s">
        <v>2</v>
      </c>
      <c r="D7" s="10" t="s">
        <v>134</v>
      </c>
      <c r="E7" s="10" t="s">
        <v>135</v>
      </c>
    </row>
    <row r="8" spans="1:5" ht="13.15" customHeight="1">
      <c r="A8" s="11"/>
      <c r="B8" s="12"/>
      <c r="C8" s="13"/>
      <c r="D8" s="14"/>
      <c r="E8" s="14"/>
    </row>
    <row r="9" spans="1:5">
      <c r="A9" s="15"/>
      <c r="B9" s="16"/>
      <c r="C9" s="17"/>
      <c r="D9" s="18"/>
      <c r="E9" s="18"/>
    </row>
    <row r="10" spans="1:5">
      <c r="A10" s="15"/>
      <c r="B10" s="16"/>
      <c r="C10" s="17"/>
      <c r="D10" s="18"/>
      <c r="E10" s="18"/>
    </row>
    <row r="11" spans="1:5">
      <c r="A11" s="15"/>
      <c r="B11" s="16"/>
      <c r="C11" s="17"/>
      <c r="D11" s="18"/>
      <c r="E11" s="18"/>
    </row>
    <row r="12" spans="1:5">
      <c r="A12" s="15"/>
      <c r="B12" s="16"/>
      <c r="C12" s="17"/>
      <c r="D12" s="18"/>
      <c r="E12" s="18"/>
    </row>
    <row r="13" spans="1:5" ht="13">
      <c r="C13" s="19"/>
      <c r="D13" s="20" t="s">
        <v>136</v>
      </c>
      <c r="E13" s="21">
        <f>ROUND(SUM(E8:E12),0)</f>
        <v>0</v>
      </c>
    </row>
    <row r="15" spans="1:5" ht="13">
      <c r="A15" s="22" t="s">
        <v>137</v>
      </c>
    </row>
    <row r="16" spans="1:5" ht="13">
      <c r="A16" s="9" t="s">
        <v>0</v>
      </c>
      <c r="B16" s="10" t="s">
        <v>2</v>
      </c>
      <c r="C16" s="10" t="s">
        <v>138</v>
      </c>
      <c r="D16" s="10" t="s">
        <v>1</v>
      </c>
      <c r="E16" s="10" t="s">
        <v>135</v>
      </c>
    </row>
    <row r="17" spans="1:5">
      <c r="A17" s="15" t="s">
        <v>6</v>
      </c>
      <c r="B17" s="16">
        <v>1</v>
      </c>
      <c r="C17" s="23">
        <v>0</v>
      </c>
      <c r="D17" s="17">
        <v>0</v>
      </c>
      <c r="E17" s="23" t="e">
        <f>ROUND(B17*C17/D17,0)</f>
        <v>#DIV/0!</v>
      </c>
    </row>
    <row r="18" spans="1:5">
      <c r="A18" s="15" t="s">
        <v>7</v>
      </c>
      <c r="B18" s="16">
        <v>1</v>
      </c>
      <c r="C18" s="23">
        <v>0</v>
      </c>
      <c r="D18" s="17">
        <v>0</v>
      </c>
      <c r="E18" s="23" t="e">
        <f>ROUND(B18*C18/D18,0)</f>
        <v>#DIV/0!</v>
      </c>
    </row>
    <row r="19" spans="1:5">
      <c r="A19" s="15"/>
      <c r="B19" s="16"/>
      <c r="C19" s="18"/>
      <c r="D19" s="24"/>
      <c r="E19" s="25"/>
    </row>
    <row r="20" spans="1:5" ht="13">
      <c r="C20" s="19"/>
      <c r="D20" s="20" t="s">
        <v>136</v>
      </c>
      <c r="E20" s="21" t="e">
        <f>ROUND(SUM(E17:E19),0)</f>
        <v>#DIV/0!</v>
      </c>
    </row>
    <row r="21" spans="1:5" ht="13">
      <c r="C21" s="19"/>
      <c r="D21" s="19"/>
      <c r="E21" s="26"/>
    </row>
    <row r="22" spans="1:5" ht="13">
      <c r="A22" s="8" t="s">
        <v>139</v>
      </c>
      <c r="E22" s="27"/>
    </row>
    <row r="23" spans="1:5" ht="13">
      <c r="A23" s="9" t="s">
        <v>0</v>
      </c>
      <c r="B23" s="10" t="s">
        <v>140</v>
      </c>
      <c r="C23" s="10" t="s">
        <v>141</v>
      </c>
      <c r="D23" s="10" t="s">
        <v>1</v>
      </c>
      <c r="E23" s="28" t="s">
        <v>135</v>
      </c>
    </row>
    <row r="24" spans="1:5" ht="19.149999999999999" customHeight="1">
      <c r="A24" s="29" t="s">
        <v>142</v>
      </c>
      <c r="B24" s="13">
        <v>1</v>
      </c>
      <c r="C24" s="30">
        <v>0</v>
      </c>
      <c r="D24" s="32">
        <f>+D17</f>
        <v>0</v>
      </c>
      <c r="E24" s="31" t="e">
        <f>ROUND(B24*C24/D24,0)</f>
        <v>#DIV/0!</v>
      </c>
    </row>
    <row r="25" spans="1:5" ht="14.5" customHeight="1">
      <c r="A25" s="29"/>
      <c r="B25" s="12"/>
      <c r="C25" s="13"/>
      <c r="D25" s="31"/>
      <c r="E25" s="31"/>
    </row>
    <row r="26" spans="1:5" ht="13">
      <c r="C26" s="19"/>
      <c r="D26" s="33" t="s">
        <v>136</v>
      </c>
      <c r="E26" s="21" t="e">
        <f>ROUND(SUM(E24:E25),0)</f>
        <v>#DIV/0!</v>
      </c>
    </row>
    <row r="27" spans="1:5" ht="13">
      <c r="C27" s="19"/>
      <c r="E27" s="26"/>
    </row>
    <row r="28" spans="1:5" ht="13">
      <c r="A28" s="8" t="s">
        <v>143</v>
      </c>
      <c r="C28" s="34"/>
      <c r="D28" s="35"/>
      <c r="E28" s="27"/>
    </row>
    <row r="29" spans="1:5" s="19" customFormat="1" ht="13">
      <c r="A29" s="10" t="s">
        <v>0</v>
      </c>
      <c r="B29" s="10" t="s">
        <v>144</v>
      </c>
      <c r="C29" s="10" t="s">
        <v>145</v>
      </c>
      <c r="D29" s="10" t="s">
        <v>1</v>
      </c>
      <c r="E29" s="28" t="s">
        <v>135</v>
      </c>
    </row>
    <row r="30" spans="1:5">
      <c r="A30" s="36" t="str">
        <f>+'[28]MANO DE OBRA'!B15</f>
        <v>Topografo</v>
      </c>
      <c r="B30" s="37">
        <v>0</v>
      </c>
      <c r="C30" s="24">
        <v>0</v>
      </c>
      <c r="D30" s="17">
        <f>+D17</f>
        <v>0</v>
      </c>
      <c r="E30" s="23" t="e">
        <f>ROUND(B30*C30/D30,0)</f>
        <v>#DIV/0!</v>
      </c>
    </row>
    <row r="31" spans="1:5">
      <c r="A31" s="36" t="str">
        <f>+'[28]MANO DE OBRA'!B14</f>
        <v>Ayudante</v>
      </c>
      <c r="B31" s="37">
        <v>0</v>
      </c>
      <c r="C31" s="24">
        <v>0</v>
      </c>
      <c r="D31" s="17">
        <f>+D30</f>
        <v>0</v>
      </c>
      <c r="E31" s="23" t="e">
        <f>ROUND(B31*C31/D31,0)</f>
        <v>#DIV/0!</v>
      </c>
    </row>
    <row r="33" spans="1:5" ht="13">
      <c r="C33" s="19"/>
      <c r="D33" s="20" t="s">
        <v>136</v>
      </c>
      <c r="E33" s="21" t="e">
        <f>ROUND(SUM(E30:E32),0)</f>
        <v>#DIV/0!</v>
      </c>
    </row>
    <row r="34" spans="1:5" ht="13">
      <c r="C34" s="19"/>
      <c r="E34" s="27"/>
    </row>
    <row r="35" spans="1:5" ht="12.75" customHeight="1">
      <c r="C35" s="265" t="s">
        <v>146</v>
      </c>
      <c r="D35" s="266"/>
      <c r="E35" s="38" t="e">
        <f>E13+E20+E26+E33</f>
        <v>#DIV/0!</v>
      </c>
    </row>
    <row r="37" spans="1:5">
      <c r="A37" s="39"/>
      <c r="B37"/>
    </row>
    <row r="38" spans="1:5">
      <c r="A38" s="39"/>
      <c r="B38" s="39"/>
    </row>
    <row r="39" spans="1:5">
      <c r="A39" s="39"/>
      <c r="B39" s="40"/>
    </row>
  </sheetData>
  <mergeCells count="3">
    <mergeCell ref="A1:E1"/>
    <mergeCell ref="A4:C4"/>
    <mergeCell ref="C35:D35"/>
  </mergeCells>
  <printOptions horizontalCentered="1"/>
  <pageMargins left="0.70866141732283472" right="0.70866141732283472" top="1.5748031496062993" bottom="0.98425196850393704" header="0.98425196850393704" footer="0.51181102362204722"/>
  <pageSetup scale="90" orientation="portrait" r:id="rId1"/>
  <headerFooter alignWithMargins="0">
    <oddHeader xml:space="preserve">&amp;C&amp;"Arial,Negrita"&amp;12ANÁLISIS DE PRECIOS UNITARIOS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AFAEA-4176-405F-9C28-679A92E8BBF3}">
  <sheetPr>
    <tabColor theme="4" tint="0.59999389629810485"/>
    <pageSetUpPr fitToPage="1"/>
  </sheetPr>
  <dimension ref="A1:F46"/>
  <sheetViews>
    <sheetView showGridLines="0" view="pageBreakPreview" zoomScale="106" zoomScaleNormal="120" zoomScaleSheetLayoutView="106" workbookViewId="0">
      <selection activeCell="I32" sqref="I32"/>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General'!B10</f>
        <v>1.2</v>
      </c>
      <c r="C3" s="3"/>
      <c r="D3" s="3"/>
      <c r="E3" s="3"/>
      <c r="F3" s="4" t="s">
        <v>131</v>
      </c>
    </row>
    <row r="4" spans="1:6" ht="99.65" customHeight="1">
      <c r="A4" s="262" t="str">
        <f>+'Presupuesto General'!C10</f>
        <v xml:space="preserve">Suministro e instalación de módulos solares fotovoltaicos monocristalinos tipo PERC "Half Cell" TIER 1 de 1100 Wp (2 paneles de 550 Wp cada uno) con las siguientes características: ƞ ≥ 20%; tolerancia +3% condiciones STC, Garantía de 12 años, producción de energía ≥ 90% a los 12 años y ≥ 80% a los 25 años, temperatura de trabajo de -40ºC +80ºC, IEC61205, Certificación de Conformidad de Producto RETIE. incluye acometida subterránea desde módulos hasta gabinete. </v>
      </c>
      <c r="B4" s="267"/>
      <c r="C4" s="267"/>
      <c r="D4" s="268"/>
      <c r="F4" s="5" t="str">
        <f>+'Presupuesto General'!D10</f>
        <v>UN</v>
      </c>
    </row>
    <row r="5" spans="1:6" ht="13">
      <c r="A5" s="6"/>
      <c r="F5" s="7"/>
    </row>
    <row r="6" spans="1:6" ht="13">
      <c r="A6" s="8" t="s">
        <v>132</v>
      </c>
    </row>
    <row r="7" spans="1:6" ht="13">
      <c r="A7" s="9" t="s">
        <v>0</v>
      </c>
      <c r="B7" s="10" t="s">
        <v>133</v>
      </c>
      <c r="C7" s="10" t="s">
        <v>2</v>
      </c>
      <c r="D7" s="10" t="s">
        <v>124</v>
      </c>
      <c r="E7" s="10" t="s">
        <v>134</v>
      </c>
      <c r="F7" s="10" t="s">
        <v>135</v>
      </c>
    </row>
    <row r="8" spans="1:6" ht="25">
      <c r="A8" s="41" t="s">
        <v>175</v>
      </c>
      <c r="B8" s="12" t="s">
        <v>5</v>
      </c>
      <c r="C8" s="13">
        <v>2</v>
      </c>
      <c r="D8" s="12">
        <v>0</v>
      </c>
      <c r="E8" s="14">
        <v>0</v>
      </c>
      <c r="F8" s="14">
        <f>C8*E8</f>
        <v>0</v>
      </c>
    </row>
    <row r="9" spans="1:6">
      <c r="A9" s="41" t="s">
        <v>171</v>
      </c>
      <c r="B9" s="12" t="s">
        <v>5</v>
      </c>
      <c r="C9" s="13">
        <v>2</v>
      </c>
      <c r="D9" s="12">
        <v>0</v>
      </c>
      <c r="E9" s="14">
        <v>0</v>
      </c>
      <c r="F9" s="14">
        <f t="shared" ref="F9" si="0">C9*E9</f>
        <v>0</v>
      </c>
    </row>
    <row r="10" spans="1:6">
      <c r="A10" s="41" t="s">
        <v>168</v>
      </c>
      <c r="B10" s="12" t="s">
        <v>5</v>
      </c>
      <c r="C10" s="44">
        <v>1</v>
      </c>
      <c r="D10" s="12">
        <v>0</v>
      </c>
      <c r="E10" s="14">
        <v>0</v>
      </c>
      <c r="F10" s="14">
        <f t="shared" ref="F10:F11" si="1">C10*E10</f>
        <v>0</v>
      </c>
    </row>
    <row r="11" spans="1:6">
      <c r="A11" s="41" t="s">
        <v>164</v>
      </c>
      <c r="B11" s="12" t="s">
        <v>5</v>
      </c>
      <c r="C11" s="44">
        <v>2</v>
      </c>
      <c r="D11" s="12">
        <v>0</v>
      </c>
      <c r="E11" s="14">
        <v>0</v>
      </c>
      <c r="F11" s="14">
        <f t="shared" si="1"/>
        <v>0</v>
      </c>
    </row>
    <row r="12" spans="1:6">
      <c r="A12" s="41" t="s">
        <v>170</v>
      </c>
      <c r="B12" s="12" t="s">
        <v>165</v>
      </c>
      <c r="C12" s="13">
        <v>10</v>
      </c>
      <c r="D12" s="12">
        <v>0</v>
      </c>
      <c r="E12" s="14">
        <v>0</v>
      </c>
      <c r="F12" s="14">
        <f>C12*E12</f>
        <v>0</v>
      </c>
    </row>
    <row r="13" spans="1:6">
      <c r="A13" s="41" t="s">
        <v>184</v>
      </c>
      <c r="B13" s="12" t="s">
        <v>165</v>
      </c>
      <c r="C13" s="13">
        <v>10</v>
      </c>
      <c r="D13" s="12">
        <v>0</v>
      </c>
      <c r="E13" s="14">
        <v>0</v>
      </c>
      <c r="F13" s="14">
        <f t="shared" ref="F13:F22" si="2">C13*E13</f>
        <v>0</v>
      </c>
    </row>
    <row r="14" spans="1:6">
      <c r="A14" s="41" t="s">
        <v>186</v>
      </c>
      <c r="B14" s="12" t="s">
        <v>5</v>
      </c>
      <c r="C14" s="44">
        <v>2</v>
      </c>
      <c r="D14" s="12">
        <v>0</v>
      </c>
      <c r="E14" s="14">
        <v>0</v>
      </c>
      <c r="F14" s="14">
        <f t="shared" si="2"/>
        <v>0</v>
      </c>
    </row>
    <row r="15" spans="1:6">
      <c r="A15" s="41" t="s">
        <v>183</v>
      </c>
      <c r="B15" s="12" t="s">
        <v>165</v>
      </c>
      <c r="C15" s="44">
        <v>2</v>
      </c>
      <c r="D15" s="12">
        <v>0</v>
      </c>
      <c r="E15" s="14">
        <v>0</v>
      </c>
      <c r="F15" s="14">
        <f t="shared" si="2"/>
        <v>0</v>
      </c>
    </row>
    <row r="16" spans="1:6">
      <c r="A16" s="41" t="s">
        <v>185</v>
      </c>
      <c r="B16" s="12" t="s">
        <v>5</v>
      </c>
      <c r="C16" s="44">
        <v>2</v>
      </c>
      <c r="D16" s="12">
        <v>0</v>
      </c>
      <c r="E16" s="14">
        <v>0</v>
      </c>
      <c r="F16" s="14">
        <f t="shared" si="2"/>
        <v>0</v>
      </c>
    </row>
    <row r="17" spans="1:6">
      <c r="A17" s="41" t="s">
        <v>180</v>
      </c>
      <c r="B17" s="12" t="s">
        <v>5</v>
      </c>
      <c r="C17" s="44">
        <v>2</v>
      </c>
      <c r="D17" s="12">
        <v>0</v>
      </c>
      <c r="E17" s="14">
        <v>0</v>
      </c>
      <c r="F17" s="14">
        <f t="shared" si="2"/>
        <v>0</v>
      </c>
    </row>
    <row r="18" spans="1:6">
      <c r="A18" s="41" t="s">
        <v>173</v>
      </c>
      <c r="B18" s="12" t="s">
        <v>5</v>
      </c>
      <c r="C18" s="44">
        <v>2</v>
      </c>
      <c r="D18" s="12">
        <v>0</v>
      </c>
      <c r="E18" s="14">
        <v>0</v>
      </c>
      <c r="F18" s="14">
        <f t="shared" si="2"/>
        <v>0</v>
      </c>
    </row>
    <row r="19" spans="1:6">
      <c r="A19" s="41" t="s">
        <v>181</v>
      </c>
      <c r="B19" s="12" t="s">
        <v>5</v>
      </c>
      <c r="C19" s="44">
        <v>2</v>
      </c>
      <c r="D19" s="12">
        <v>0</v>
      </c>
      <c r="E19" s="14">
        <v>0</v>
      </c>
      <c r="F19" s="14">
        <f t="shared" si="2"/>
        <v>0</v>
      </c>
    </row>
    <row r="20" spans="1:6">
      <c r="A20" s="41" t="s">
        <v>164</v>
      </c>
      <c r="B20" s="12" t="s">
        <v>5</v>
      </c>
      <c r="C20" s="44">
        <v>2</v>
      </c>
      <c r="D20" s="12">
        <v>0</v>
      </c>
      <c r="E20" s="14">
        <v>0</v>
      </c>
      <c r="F20" s="14">
        <f t="shared" si="2"/>
        <v>0</v>
      </c>
    </row>
    <row r="21" spans="1:6">
      <c r="A21" s="41" t="s">
        <v>167</v>
      </c>
      <c r="B21" s="12" t="s">
        <v>165</v>
      </c>
      <c r="C21" s="44">
        <v>4.5</v>
      </c>
      <c r="D21" s="12">
        <v>0</v>
      </c>
      <c r="E21" s="14">
        <v>0</v>
      </c>
      <c r="F21" s="14">
        <f t="shared" si="2"/>
        <v>0</v>
      </c>
    </row>
    <row r="22" spans="1:6">
      <c r="A22" s="41" t="s">
        <v>166</v>
      </c>
      <c r="B22" s="12" t="s">
        <v>165</v>
      </c>
      <c r="C22" s="44">
        <f>2*(10+3)</f>
        <v>26</v>
      </c>
      <c r="D22" s="12">
        <v>0</v>
      </c>
      <c r="E22" s="14">
        <v>0</v>
      </c>
      <c r="F22" s="14">
        <f t="shared" si="2"/>
        <v>0</v>
      </c>
    </row>
    <row r="23" spans="1:6" ht="13">
      <c r="C23" s="19"/>
      <c r="D23" s="19"/>
      <c r="E23" s="20" t="s">
        <v>136</v>
      </c>
      <c r="F23" s="21">
        <f>ROUND(SUM(F8:F22),0)</f>
        <v>0</v>
      </c>
    </row>
    <row r="24" spans="1:6">
      <c r="F24" s="45"/>
    </row>
    <row r="25" spans="1:6" ht="13">
      <c r="A25" s="22" t="s">
        <v>137</v>
      </c>
      <c r="F25" s="46"/>
    </row>
    <row r="26" spans="1:6" ht="13">
      <c r="A26" s="9" t="s">
        <v>0</v>
      </c>
      <c r="B26" s="10" t="s">
        <v>147</v>
      </c>
      <c r="C26" s="10" t="s">
        <v>138</v>
      </c>
      <c r="D26" s="10"/>
      <c r="E26" s="10" t="s">
        <v>1</v>
      </c>
      <c r="F26" s="10" t="s">
        <v>135</v>
      </c>
    </row>
    <row r="27" spans="1:6">
      <c r="A27" s="15" t="s">
        <v>4</v>
      </c>
      <c r="B27" s="16" t="s">
        <v>5</v>
      </c>
      <c r="C27" s="23">
        <v>0</v>
      </c>
      <c r="D27" s="23"/>
      <c r="E27" s="43">
        <v>0</v>
      </c>
      <c r="F27" s="23" t="e">
        <f>ROUND(C27/E27,0)</f>
        <v>#DIV/0!</v>
      </c>
    </row>
    <row r="28" spans="1:6">
      <c r="A28" s="15"/>
      <c r="B28" s="16"/>
      <c r="C28" s="18"/>
      <c r="D28" s="18"/>
      <c r="E28" s="24"/>
      <c r="F28" s="25"/>
    </row>
    <row r="29" spans="1:6">
      <c r="A29" s="15"/>
      <c r="B29" s="16"/>
      <c r="C29" s="18"/>
      <c r="D29" s="18"/>
      <c r="E29" s="24"/>
      <c r="F29" s="25"/>
    </row>
    <row r="30" spans="1:6" ht="13">
      <c r="C30" s="19"/>
      <c r="D30" s="19"/>
      <c r="E30" s="20" t="s">
        <v>136</v>
      </c>
      <c r="F30" s="21" t="e">
        <f>ROUND(SUM(F27:F29),0)</f>
        <v>#DIV/0!</v>
      </c>
    </row>
    <row r="31" spans="1:6" ht="13">
      <c r="C31" s="19"/>
      <c r="D31" s="19"/>
      <c r="E31" s="19"/>
      <c r="F31" s="26"/>
    </row>
    <row r="32" spans="1:6" ht="13">
      <c r="A32" s="8" t="s">
        <v>139</v>
      </c>
      <c r="F32" s="27"/>
    </row>
    <row r="33" spans="1:6" ht="13">
      <c r="A33" s="9" t="s">
        <v>0</v>
      </c>
      <c r="B33" s="10" t="s">
        <v>133</v>
      </c>
      <c r="C33" s="10" t="s">
        <v>124</v>
      </c>
      <c r="D33" s="10"/>
      <c r="E33" s="10" t="s">
        <v>148</v>
      </c>
      <c r="F33" s="28" t="s">
        <v>135</v>
      </c>
    </row>
    <row r="34" spans="1:6" ht="26.5" customHeight="1">
      <c r="A34" s="29" t="s">
        <v>8</v>
      </c>
      <c r="B34" s="12" t="s">
        <v>149</v>
      </c>
      <c r="C34" s="13">
        <f>SUM(D8:D22)</f>
        <v>0</v>
      </c>
      <c r="D34" s="13"/>
      <c r="E34" s="31">
        <v>0</v>
      </c>
      <c r="F34" s="31">
        <f>C34*E34</f>
        <v>0</v>
      </c>
    </row>
    <row r="35" spans="1:6" ht="13.15" customHeight="1">
      <c r="A35" s="29"/>
      <c r="B35" s="12"/>
      <c r="C35" s="13"/>
      <c r="D35" s="13"/>
      <c r="E35" s="31"/>
      <c r="F35" s="31"/>
    </row>
    <row r="36" spans="1:6" ht="13.15" customHeight="1">
      <c r="A36" s="29"/>
      <c r="B36" s="12"/>
      <c r="C36" s="13"/>
      <c r="D36" s="13"/>
      <c r="E36" s="31"/>
      <c r="F36" s="31"/>
    </row>
    <row r="37" spans="1:6" ht="13">
      <c r="C37" s="19"/>
      <c r="D37" s="19"/>
      <c r="E37" s="33" t="s">
        <v>136</v>
      </c>
      <c r="F37" s="21">
        <f>ROUND(SUM(F34:F36),0)</f>
        <v>0</v>
      </c>
    </row>
    <row r="39" spans="1:6" ht="13">
      <c r="A39" s="8" t="s">
        <v>143</v>
      </c>
      <c r="C39" s="34"/>
      <c r="D39" s="34"/>
      <c r="E39" s="35"/>
      <c r="F39" s="27"/>
    </row>
    <row r="40" spans="1:6" s="19" customFormat="1" ht="13">
      <c r="A40" s="10" t="s">
        <v>0</v>
      </c>
      <c r="B40" s="10" t="s">
        <v>144</v>
      </c>
      <c r="C40" s="10" t="s">
        <v>145</v>
      </c>
      <c r="D40" s="10"/>
      <c r="E40" s="10" t="s">
        <v>1</v>
      </c>
      <c r="F40" s="28" t="s">
        <v>135</v>
      </c>
    </row>
    <row r="41" spans="1:6">
      <c r="A41" s="36" t="s">
        <v>9</v>
      </c>
      <c r="B41" s="37">
        <v>0</v>
      </c>
      <c r="C41" s="24">
        <v>0</v>
      </c>
      <c r="D41" s="24"/>
      <c r="E41" s="43">
        <f>E27</f>
        <v>0</v>
      </c>
      <c r="F41" s="23" t="e">
        <f>ROUND(B41*C41/E41,0)</f>
        <v>#DIV/0!</v>
      </c>
    </row>
    <row r="42" spans="1:6">
      <c r="A42" s="36" t="s">
        <v>10</v>
      </c>
      <c r="B42" s="37">
        <v>0</v>
      </c>
      <c r="C42" s="24">
        <v>0</v>
      </c>
      <c r="D42" s="24"/>
      <c r="E42" s="43">
        <f>E27</f>
        <v>0</v>
      </c>
      <c r="F42" s="23" t="e">
        <f>ROUND(B42*C42/E42,0)</f>
        <v>#DIV/0!</v>
      </c>
    </row>
    <row r="43" spans="1:6">
      <c r="A43" s="42"/>
      <c r="B43" s="37"/>
      <c r="C43" s="24"/>
      <c r="D43" s="24"/>
      <c r="E43" s="17"/>
      <c r="F43" s="23"/>
    </row>
    <row r="44" spans="1:6" ht="13">
      <c r="C44" s="19"/>
      <c r="D44" s="19"/>
      <c r="E44" s="33" t="s">
        <v>136</v>
      </c>
      <c r="F44" s="21" t="e">
        <f>ROUND(SUM(F41:F43),0)</f>
        <v>#DIV/0!</v>
      </c>
    </row>
    <row r="45" spans="1:6" ht="13">
      <c r="C45" s="19"/>
      <c r="D45" s="19"/>
      <c r="F45" s="27"/>
    </row>
    <row r="46" spans="1:6" ht="12.75" customHeight="1">
      <c r="A46" s="19"/>
      <c r="C46" s="265" t="s">
        <v>146</v>
      </c>
      <c r="D46" s="269"/>
      <c r="E46" s="266"/>
      <c r="F46" s="38" t="e">
        <f>F23+F30+F37+F44</f>
        <v>#DIV/0!</v>
      </c>
    </row>
  </sheetData>
  <mergeCells count="3">
    <mergeCell ref="A1:F1"/>
    <mergeCell ref="A4:D4"/>
    <mergeCell ref="C46:E46"/>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5CA95-83B7-45F6-A7A7-A059C68E7208}">
  <sheetPr>
    <tabColor theme="4" tint="0.59999389629810485"/>
    <pageSetUpPr fitToPage="1"/>
  </sheetPr>
  <dimension ref="A1:F46"/>
  <sheetViews>
    <sheetView showGridLines="0" view="pageBreakPreview" zoomScale="112" zoomScaleNormal="120" zoomScaleSheetLayoutView="112" workbookViewId="0">
      <selection activeCell="K27" sqref="K27"/>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General'!B11</f>
        <v>1.3</v>
      </c>
      <c r="C3" s="3"/>
      <c r="D3" s="3"/>
      <c r="E3" s="3"/>
      <c r="F3" s="4" t="s">
        <v>131</v>
      </c>
    </row>
    <row r="4" spans="1:6" ht="61.9" customHeight="1">
      <c r="A4" s="270" t="str">
        <f>+'Presupuesto General'!C11</f>
        <v>Suministro e instalación de estructura de soporte de paneles. Incluye poste galvanizado de 4", altura de 3m, incluye base en ángulo, cimentación en concreto con resistencia mínima de 21MPa , excavación y 5 cm solado.</v>
      </c>
      <c r="B4" s="271"/>
      <c r="C4" s="271"/>
      <c r="D4" s="272"/>
      <c r="F4" s="5" t="str">
        <f>+'Presupuesto General'!D11</f>
        <v>UN</v>
      </c>
    </row>
    <row r="5" spans="1:6" ht="13">
      <c r="A5" s="6"/>
      <c r="F5" s="7"/>
    </row>
    <row r="6" spans="1:6" ht="13">
      <c r="A6" s="8" t="s">
        <v>132</v>
      </c>
    </row>
    <row r="7" spans="1:6" ht="13">
      <c r="A7" s="9" t="s">
        <v>0</v>
      </c>
      <c r="B7" s="10" t="s">
        <v>133</v>
      </c>
      <c r="C7" s="10" t="s">
        <v>2</v>
      </c>
      <c r="D7" s="10" t="s">
        <v>124</v>
      </c>
      <c r="E7" s="10" t="s">
        <v>134</v>
      </c>
      <c r="F7" s="10" t="s">
        <v>135</v>
      </c>
    </row>
    <row r="8" spans="1:6" ht="13">
      <c r="A8" s="134" t="s">
        <v>150</v>
      </c>
      <c r="B8" s="12"/>
      <c r="C8" s="12"/>
      <c r="D8" s="12"/>
      <c r="E8" s="14"/>
      <c r="F8" s="14"/>
    </row>
    <row r="9" spans="1:6" ht="25">
      <c r="A9" s="41" t="s">
        <v>157</v>
      </c>
      <c r="B9" s="12" t="s">
        <v>158</v>
      </c>
      <c r="C9" s="12">
        <v>7.4800000000000005E-2</v>
      </c>
      <c r="D9" s="12">
        <v>0</v>
      </c>
      <c r="E9" s="14">
        <v>0</v>
      </c>
      <c r="F9" s="14">
        <f t="shared" ref="F9" si="0">C9*E9</f>
        <v>0</v>
      </c>
    </row>
    <row r="10" spans="1:6" ht="25">
      <c r="A10" s="41" t="s">
        <v>159</v>
      </c>
      <c r="B10" s="12" t="s">
        <v>158</v>
      </c>
      <c r="C10" s="12">
        <v>0.1242</v>
      </c>
      <c r="D10" s="12">
        <v>0</v>
      </c>
      <c r="E10" s="14">
        <v>0</v>
      </c>
      <c r="F10" s="14">
        <f t="shared" ref="F10" si="1">C10*E10</f>
        <v>0</v>
      </c>
    </row>
    <row r="11" spans="1:6">
      <c r="A11" s="41" t="s">
        <v>160</v>
      </c>
      <c r="B11" s="12" t="s">
        <v>161</v>
      </c>
      <c r="C11" s="12">
        <v>23.68</v>
      </c>
      <c r="D11" s="12">
        <v>0</v>
      </c>
      <c r="E11" s="14">
        <v>0</v>
      </c>
      <c r="F11" s="14">
        <f t="shared" ref="F11" si="2">C11*E11</f>
        <v>0</v>
      </c>
    </row>
    <row r="12" spans="1:6">
      <c r="A12" s="41" t="s">
        <v>169</v>
      </c>
      <c r="B12" s="12" t="s">
        <v>156</v>
      </c>
      <c r="C12" s="12">
        <v>44.6</v>
      </c>
      <c r="D12" s="12">
        <v>0</v>
      </c>
      <c r="E12" s="14">
        <v>0</v>
      </c>
      <c r="F12" s="14">
        <f t="shared" ref="F12:F13" si="3">C12*E12</f>
        <v>0</v>
      </c>
    </row>
    <row r="13" spans="1:6">
      <c r="A13" s="41" t="s">
        <v>151</v>
      </c>
      <c r="B13" s="12"/>
      <c r="C13" s="12">
        <v>0.05</v>
      </c>
      <c r="D13" s="12">
        <v>0</v>
      </c>
      <c r="E13" s="14">
        <v>0</v>
      </c>
      <c r="F13" s="14">
        <f t="shared" si="3"/>
        <v>0</v>
      </c>
    </row>
    <row r="14" spans="1:6" ht="13">
      <c r="A14" s="134" t="s">
        <v>152</v>
      </c>
      <c r="B14" s="12"/>
      <c r="C14" s="12"/>
      <c r="D14" s="12">
        <v>0</v>
      </c>
      <c r="E14" s="14">
        <v>0</v>
      </c>
      <c r="F14" s="14"/>
    </row>
    <row r="15" spans="1:6">
      <c r="A15" s="41" t="s">
        <v>155</v>
      </c>
      <c r="B15" s="12" t="s">
        <v>156</v>
      </c>
      <c r="C15" s="12">
        <v>9.0399999999999991</v>
      </c>
      <c r="D15" s="12">
        <v>0</v>
      </c>
      <c r="E15" s="14">
        <v>0</v>
      </c>
      <c r="F15" s="14">
        <f t="shared" ref="F15:F16" si="4">C15*E15</f>
        <v>0</v>
      </c>
    </row>
    <row r="16" spans="1:6">
      <c r="A16" s="41" t="s">
        <v>153</v>
      </c>
      <c r="B16" s="12"/>
      <c r="C16" s="12">
        <v>0.15</v>
      </c>
      <c r="D16" s="12">
        <v>0</v>
      </c>
      <c r="E16" s="14">
        <v>0</v>
      </c>
      <c r="F16" s="14">
        <f t="shared" si="4"/>
        <v>0</v>
      </c>
    </row>
    <row r="17" spans="1:6" ht="13">
      <c r="A17" s="134" t="s">
        <v>125</v>
      </c>
      <c r="B17" s="12"/>
      <c r="C17" s="12"/>
      <c r="D17" s="12">
        <v>0</v>
      </c>
      <c r="E17" s="14">
        <v>0</v>
      </c>
      <c r="F17" s="14"/>
    </row>
    <row r="18" spans="1:6">
      <c r="A18" s="41" t="s">
        <v>126</v>
      </c>
      <c r="B18" s="12" t="s">
        <v>162</v>
      </c>
      <c r="C18" s="12">
        <v>9.5519999999999996</v>
      </c>
      <c r="D18" s="12">
        <v>0</v>
      </c>
      <c r="E18" s="14">
        <v>0</v>
      </c>
      <c r="F18" s="14">
        <f t="shared" ref="F18" si="5">C18*E18</f>
        <v>0</v>
      </c>
    </row>
    <row r="19" spans="1:6">
      <c r="A19" s="41" t="s">
        <v>179</v>
      </c>
      <c r="B19" s="12" t="s">
        <v>156</v>
      </c>
      <c r="C19" s="12">
        <v>0.3</v>
      </c>
      <c r="D19" s="12">
        <v>0</v>
      </c>
      <c r="E19" s="14">
        <v>0</v>
      </c>
      <c r="F19" s="14">
        <f t="shared" ref="F19:F21" si="6">C19*E19</f>
        <v>0</v>
      </c>
    </row>
    <row r="20" spans="1:6">
      <c r="A20" s="41" t="s">
        <v>127</v>
      </c>
      <c r="B20" s="12" t="s">
        <v>176</v>
      </c>
      <c r="C20" s="12">
        <v>4</v>
      </c>
      <c r="D20" s="12">
        <v>0</v>
      </c>
      <c r="E20" s="14">
        <v>0</v>
      </c>
      <c r="F20" s="14">
        <f t="shared" si="6"/>
        <v>0</v>
      </c>
    </row>
    <row r="21" spans="1:6">
      <c r="A21" s="41" t="s">
        <v>128</v>
      </c>
      <c r="B21" s="12" t="s">
        <v>176</v>
      </c>
      <c r="C21" s="12">
        <v>4</v>
      </c>
      <c r="D21" s="12">
        <v>0</v>
      </c>
      <c r="E21" s="14">
        <v>0</v>
      </c>
      <c r="F21" s="14">
        <f t="shared" si="6"/>
        <v>0</v>
      </c>
    </row>
    <row r="22" spans="1:6">
      <c r="A22" s="41" t="s">
        <v>177</v>
      </c>
      <c r="B22" s="12" t="s">
        <v>178</v>
      </c>
      <c r="C22" s="12">
        <v>7.3599999999999999E-2</v>
      </c>
      <c r="D22" s="12">
        <v>0</v>
      </c>
      <c r="E22" s="14">
        <v>0</v>
      </c>
      <c r="F22" s="14">
        <f t="shared" ref="F22" si="7">C22*E22</f>
        <v>0</v>
      </c>
    </row>
    <row r="23" spans="1:6" ht="40.15" customHeight="1">
      <c r="A23" s="41" t="s">
        <v>129</v>
      </c>
      <c r="B23" s="12" t="s">
        <v>5</v>
      </c>
      <c r="C23" s="12">
        <v>1</v>
      </c>
      <c r="D23" s="12">
        <v>0</v>
      </c>
      <c r="E23" s="14">
        <v>0</v>
      </c>
      <c r="F23" s="14">
        <f t="shared" ref="F23" si="8">C23*E23</f>
        <v>0</v>
      </c>
    </row>
    <row r="24" spans="1:6" ht="13">
      <c r="C24" s="19"/>
      <c r="D24" s="19"/>
      <c r="E24" s="20" t="s">
        <v>136</v>
      </c>
      <c r="F24" s="21">
        <f>ROUND(SUM(F8:F23),0)</f>
        <v>0</v>
      </c>
    </row>
    <row r="25" spans="1:6">
      <c r="F25" s="45"/>
    </row>
    <row r="26" spans="1:6" ht="13">
      <c r="A26" s="22" t="s">
        <v>137</v>
      </c>
      <c r="F26" s="46"/>
    </row>
    <row r="27" spans="1:6" ht="13">
      <c r="A27" s="9" t="s">
        <v>0</v>
      </c>
      <c r="B27" s="10" t="s">
        <v>147</v>
      </c>
      <c r="C27" s="10" t="s">
        <v>138</v>
      </c>
      <c r="D27" s="10"/>
      <c r="E27" s="10" t="s">
        <v>1</v>
      </c>
      <c r="F27" s="10" t="s">
        <v>135</v>
      </c>
    </row>
    <row r="28" spans="1:6">
      <c r="A28" s="15" t="s">
        <v>4</v>
      </c>
      <c r="B28" s="16" t="s">
        <v>5</v>
      </c>
      <c r="C28" s="23">
        <v>0</v>
      </c>
      <c r="D28" s="23"/>
      <c r="E28" s="43">
        <v>0</v>
      </c>
      <c r="F28" s="23" t="e">
        <f>ROUND(C28/E28,0)</f>
        <v>#DIV/0!</v>
      </c>
    </row>
    <row r="29" spans="1:6">
      <c r="A29" s="15"/>
      <c r="B29" s="16"/>
      <c r="C29" s="18"/>
      <c r="D29" s="18"/>
      <c r="E29" s="24"/>
      <c r="F29" s="25"/>
    </row>
    <row r="30" spans="1:6">
      <c r="A30" s="15"/>
      <c r="B30" s="16"/>
      <c r="C30" s="18"/>
      <c r="D30" s="18"/>
      <c r="E30" s="24"/>
      <c r="F30" s="25"/>
    </row>
    <row r="31" spans="1:6" ht="13">
      <c r="C31" s="19"/>
      <c r="D31" s="19"/>
      <c r="E31" s="20" t="s">
        <v>136</v>
      </c>
      <c r="F31" s="21" t="e">
        <f>ROUND(SUM(F28:F30),0)</f>
        <v>#DIV/0!</v>
      </c>
    </row>
    <row r="32" spans="1:6" ht="13">
      <c r="C32" s="19"/>
      <c r="D32" s="19"/>
      <c r="E32" s="19"/>
      <c r="F32" s="26"/>
    </row>
    <row r="33" spans="1:6" ht="13">
      <c r="A33" s="8" t="s">
        <v>139</v>
      </c>
      <c r="F33" s="27"/>
    </row>
    <row r="34" spans="1:6" ht="13">
      <c r="A34" s="9" t="s">
        <v>0</v>
      </c>
      <c r="B34" s="10" t="s">
        <v>133</v>
      </c>
      <c r="C34" s="10" t="s">
        <v>124</v>
      </c>
      <c r="D34" s="10"/>
      <c r="E34" s="10" t="s">
        <v>148</v>
      </c>
      <c r="F34" s="28" t="s">
        <v>135</v>
      </c>
    </row>
    <row r="35" spans="1:6" ht="25">
      <c r="A35" s="29" t="s">
        <v>8</v>
      </c>
      <c r="B35" s="12" t="s">
        <v>149</v>
      </c>
      <c r="C35" s="13">
        <f>SUM(D9:D23)</f>
        <v>0</v>
      </c>
      <c r="D35" s="13"/>
      <c r="E35" s="31">
        <v>0</v>
      </c>
      <c r="F35" s="31">
        <f>C35*E35</f>
        <v>0</v>
      </c>
    </row>
    <row r="36" spans="1:6" ht="13.15" customHeight="1">
      <c r="A36" s="29"/>
      <c r="B36" s="12"/>
      <c r="C36" s="13"/>
      <c r="D36" s="13"/>
      <c r="E36" s="31"/>
      <c r="F36" s="31"/>
    </row>
    <row r="37" spans="1:6" ht="13">
      <c r="C37" s="19"/>
      <c r="D37" s="19"/>
      <c r="E37" s="33" t="s">
        <v>136</v>
      </c>
      <c r="F37" s="21">
        <f>ROUND(SUM(F35:F36),0)</f>
        <v>0</v>
      </c>
    </row>
    <row r="39" spans="1:6" ht="13">
      <c r="A39" s="8" t="s">
        <v>143</v>
      </c>
      <c r="C39" s="34"/>
      <c r="D39" s="34"/>
      <c r="E39" s="35"/>
      <c r="F39" s="27"/>
    </row>
    <row r="40" spans="1:6" s="19" customFormat="1" ht="13">
      <c r="A40" s="10" t="s">
        <v>0</v>
      </c>
      <c r="B40" s="10" t="s">
        <v>144</v>
      </c>
      <c r="C40" s="10" t="s">
        <v>145</v>
      </c>
      <c r="D40" s="10"/>
      <c r="E40" s="10" t="s">
        <v>1</v>
      </c>
      <c r="F40" s="28" t="s">
        <v>135</v>
      </c>
    </row>
    <row r="41" spans="1:6">
      <c r="A41" s="36" t="s">
        <v>9</v>
      </c>
      <c r="B41" s="37">
        <v>0</v>
      </c>
      <c r="C41" s="24">
        <v>0</v>
      </c>
      <c r="D41" s="24"/>
      <c r="E41" s="43">
        <f>E28</f>
        <v>0</v>
      </c>
      <c r="F41" s="23" t="e">
        <f>ROUND(B41*C41/E41,0)</f>
        <v>#DIV/0!</v>
      </c>
    </row>
    <row r="42" spans="1:6">
      <c r="A42" s="36" t="s">
        <v>10</v>
      </c>
      <c r="B42" s="37">
        <v>0</v>
      </c>
      <c r="C42" s="24">
        <v>0</v>
      </c>
      <c r="D42" s="24"/>
      <c r="E42" s="43">
        <f>E28</f>
        <v>0</v>
      </c>
      <c r="F42" s="23" t="e">
        <f>ROUND(B42*C42/E42,0)</f>
        <v>#DIV/0!</v>
      </c>
    </row>
    <row r="43" spans="1:6">
      <c r="A43" s="42"/>
      <c r="B43" s="37"/>
      <c r="C43" s="24"/>
      <c r="D43" s="24"/>
      <c r="E43" s="17"/>
      <c r="F43" s="23"/>
    </row>
    <row r="44" spans="1:6" ht="13">
      <c r="C44" s="19"/>
      <c r="D44" s="19"/>
      <c r="E44" s="33" t="s">
        <v>136</v>
      </c>
      <c r="F44" s="21" t="e">
        <f>ROUND(SUM(F41:F43),0)</f>
        <v>#DIV/0!</v>
      </c>
    </row>
    <row r="45" spans="1:6" ht="13">
      <c r="C45" s="19"/>
      <c r="D45" s="19"/>
      <c r="F45" s="27"/>
    </row>
    <row r="46" spans="1:6" ht="12.75" customHeight="1">
      <c r="A46" s="19"/>
      <c r="C46" s="265" t="s">
        <v>146</v>
      </c>
      <c r="D46" s="269"/>
      <c r="E46" s="266"/>
      <c r="F46" s="38" t="e">
        <f>F24+F31+F37+F44</f>
        <v>#DIV/0!</v>
      </c>
    </row>
  </sheetData>
  <mergeCells count="3">
    <mergeCell ref="A1:F1"/>
    <mergeCell ref="A4:D4"/>
    <mergeCell ref="C46:E46"/>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B441-6951-4335-A966-844BF89F6C45}">
  <sheetPr>
    <tabColor theme="4" tint="0.59999389629810485"/>
    <pageSetUpPr fitToPage="1"/>
  </sheetPr>
  <dimension ref="A1:F33"/>
  <sheetViews>
    <sheetView showGridLines="0" view="pageBreakPreview" zoomScale="95" zoomScaleNormal="120" zoomScaleSheetLayoutView="95" workbookViewId="0">
      <selection activeCell="K5" sqref="K5"/>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General'!B12</f>
        <v>1.4</v>
      </c>
      <c r="C3" s="3"/>
      <c r="D3" s="3"/>
      <c r="E3" s="3"/>
      <c r="F3" s="4" t="s">
        <v>131</v>
      </c>
    </row>
    <row r="4" spans="1:6" ht="99.65" customHeight="1">
      <c r="A4" s="262" t="str">
        <f>+'Presupuesto General'!C12</f>
        <v>Suministro e instalación de regulador (controlador) de carga, 50A/24V MPPT Solar, eficiencia mínima del 96%, debe ser apto para cargar baterías tipo LiFePO4. Con todas las protecciones eléctricas necesarias en caso de sobrecarga, cortocircuito, advertencia de alto voltaje</v>
      </c>
      <c r="B4" s="267"/>
      <c r="C4" s="267"/>
      <c r="D4" s="268"/>
      <c r="F4" s="5" t="str">
        <f>+'Presupuesto General'!D12</f>
        <v>UN</v>
      </c>
    </row>
    <row r="5" spans="1:6" ht="13">
      <c r="A5" s="6"/>
      <c r="F5" s="7"/>
    </row>
    <row r="6" spans="1:6" ht="13">
      <c r="A6" s="8" t="s">
        <v>132</v>
      </c>
    </row>
    <row r="7" spans="1:6" ht="13">
      <c r="A7" s="9" t="s">
        <v>0</v>
      </c>
      <c r="B7" s="10" t="s">
        <v>133</v>
      </c>
      <c r="C7" s="10" t="s">
        <v>2</v>
      </c>
      <c r="D7" s="10" t="s">
        <v>124</v>
      </c>
      <c r="E7" s="10" t="s">
        <v>134</v>
      </c>
      <c r="F7" s="10" t="s">
        <v>135</v>
      </c>
    </row>
    <row r="8" spans="1:6" ht="43.15" customHeight="1">
      <c r="A8" s="41" t="s">
        <v>172</v>
      </c>
      <c r="B8" s="12" t="s">
        <v>5</v>
      </c>
      <c r="C8" s="13">
        <v>1</v>
      </c>
      <c r="D8" s="12">
        <v>0</v>
      </c>
      <c r="E8" s="14">
        <v>0</v>
      </c>
      <c r="F8" s="14">
        <f>C8*E8</f>
        <v>0</v>
      </c>
    </row>
    <row r="9" spans="1:6">
      <c r="A9" s="41"/>
      <c r="B9" s="12"/>
      <c r="C9" s="17"/>
      <c r="D9" s="12"/>
      <c r="E9" s="14"/>
      <c r="F9" s="14"/>
    </row>
    <row r="10" spans="1:6" ht="13">
      <c r="C10" s="19"/>
      <c r="D10" s="19"/>
      <c r="E10" s="20" t="s">
        <v>136</v>
      </c>
      <c r="F10" s="21">
        <f>ROUND(SUM(F8:F9),0)</f>
        <v>0</v>
      </c>
    </row>
    <row r="11" spans="1:6">
      <c r="F11" s="45"/>
    </row>
    <row r="12" spans="1:6" ht="13">
      <c r="A12" s="22" t="s">
        <v>137</v>
      </c>
      <c r="F12" s="46"/>
    </row>
    <row r="13" spans="1:6" ht="13">
      <c r="A13" s="9" t="s">
        <v>0</v>
      </c>
      <c r="B13" s="10" t="s">
        <v>147</v>
      </c>
      <c r="C13" s="10" t="s">
        <v>138</v>
      </c>
      <c r="D13" s="10"/>
      <c r="E13" s="10" t="s">
        <v>1</v>
      </c>
      <c r="F13" s="10" t="s">
        <v>135</v>
      </c>
    </row>
    <row r="14" spans="1:6">
      <c r="A14" s="15" t="s">
        <v>4</v>
      </c>
      <c r="B14" s="16" t="s">
        <v>5</v>
      </c>
      <c r="C14" s="23">
        <v>0</v>
      </c>
      <c r="D14" s="23"/>
      <c r="E14" s="43">
        <v>0</v>
      </c>
      <c r="F14" s="23" t="e">
        <f>ROUND(C14/E14,0)</f>
        <v>#DIV/0!</v>
      </c>
    </row>
    <row r="15" spans="1:6">
      <c r="A15" s="15"/>
      <c r="B15" s="16"/>
      <c r="C15" s="18"/>
      <c r="D15" s="18"/>
      <c r="E15" s="24"/>
      <c r="F15" s="25"/>
    </row>
    <row r="16" spans="1:6">
      <c r="A16" s="15"/>
      <c r="B16" s="16"/>
      <c r="C16" s="18"/>
      <c r="D16" s="18"/>
      <c r="E16" s="24"/>
      <c r="F16" s="25"/>
    </row>
    <row r="17" spans="1:6" ht="13">
      <c r="C17" s="19"/>
      <c r="D17" s="19"/>
      <c r="E17" s="20" t="s">
        <v>136</v>
      </c>
      <c r="F17" s="21" t="e">
        <f>ROUND(SUM(F14:F16),0)</f>
        <v>#DIV/0!</v>
      </c>
    </row>
    <row r="18" spans="1:6" ht="13">
      <c r="C18" s="19"/>
      <c r="D18" s="19"/>
      <c r="E18" s="19"/>
      <c r="F18" s="26"/>
    </row>
    <row r="19" spans="1:6" ht="13">
      <c r="A19" s="8" t="s">
        <v>139</v>
      </c>
      <c r="F19" s="27"/>
    </row>
    <row r="20" spans="1:6" ht="13">
      <c r="A20" s="9" t="s">
        <v>0</v>
      </c>
      <c r="B20" s="10" t="s">
        <v>133</v>
      </c>
      <c r="C20" s="10" t="s">
        <v>124</v>
      </c>
      <c r="D20" s="10"/>
      <c r="E20" s="10" t="s">
        <v>148</v>
      </c>
      <c r="F20" s="28" t="s">
        <v>135</v>
      </c>
    </row>
    <row r="21" spans="1:6" ht="26.5" customHeight="1">
      <c r="A21" s="29" t="s">
        <v>8</v>
      </c>
      <c r="B21" s="12" t="s">
        <v>149</v>
      </c>
      <c r="C21" s="135">
        <v>0</v>
      </c>
      <c r="D21" s="13"/>
      <c r="E21" s="31">
        <v>0</v>
      </c>
      <c r="F21" s="31">
        <f>C21*E21</f>
        <v>0</v>
      </c>
    </row>
    <row r="22" spans="1:6" ht="13.15" customHeight="1">
      <c r="A22" s="29"/>
      <c r="B22" s="12"/>
      <c r="C22" s="13"/>
      <c r="D22" s="13"/>
      <c r="E22" s="31"/>
      <c r="F22" s="31"/>
    </row>
    <row r="23" spans="1:6" ht="13.15" customHeight="1">
      <c r="A23" s="29"/>
      <c r="B23" s="12"/>
      <c r="C23" s="13"/>
      <c r="D23" s="13"/>
      <c r="E23" s="31"/>
      <c r="F23" s="31"/>
    </row>
    <row r="24" spans="1:6" ht="13">
      <c r="C24" s="19"/>
      <c r="D24" s="19"/>
      <c r="E24" s="33" t="s">
        <v>136</v>
      </c>
      <c r="F24" s="21">
        <f>ROUND(SUM(F21:F23),0)</f>
        <v>0</v>
      </c>
    </row>
    <row r="26" spans="1:6" ht="13">
      <c r="A26" s="8" t="s">
        <v>143</v>
      </c>
      <c r="C26" s="34"/>
      <c r="D26" s="34"/>
      <c r="E26" s="35"/>
      <c r="F26" s="27"/>
    </row>
    <row r="27" spans="1:6" s="19" customFormat="1" ht="13">
      <c r="A27" s="10" t="s">
        <v>0</v>
      </c>
      <c r="B27" s="10" t="s">
        <v>144</v>
      </c>
      <c r="C27" s="10" t="s">
        <v>145</v>
      </c>
      <c r="D27" s="10"/>
      <c r="E27" s="10" t="s">
        <v>1</v>
      </c>
      <c r="F27" s="28" t="s">
        <v>135</v>
      </c>
    </row>
    <row r="28" spans="1:6">
      <c r="A28" s="36" t="s">
        <v>9</v>
      </c>
      <c r="B28" s="37">
        <v>0</v>
      </c>
      <c r="C28" s="24">
        <v>0</v>
      </c>
      <c r="D28" s="24"/>
      <c r="E28" s="43">
        <f>E14</f>
        <v>0</v>
      </c>
      <c r="F28" s="23" t="e">
        <f>ROUND(B28*C28/E28,0)</f>
        <v>#DIV/0!</v>
      </c>
    </row>
    <row r="29" spans="1:6">
      <c r="A29" s="36" t="s">
        <v>10</v>
      </c>
      <c r="B29" s="37">
        <v>0</v>
      </c>
      <c r="C29" s="24">
        <v>0</v>
      </c>
      <c r="D29" s="24"/>
      <c r="E29" s="43">
        <f>E14</f>
        <v>0</v>
      </c>
      <c r="F29" s="23" t="e">
        <f>ROUND(B29*C29/E29,0)</f>
        <v>#DIV/0!</v>
      </c>
    </row>
    <row r="30" spans="1:6">
      <c r="A30" s="42"/>
      <c r="B30" s="37"/>
      <c r="C30" s="24"/>
      <c r="D30" s="24"/>
      <c r="E30" s="17"/>
      <c r="F30" s="23"/>
    </row>
    <row r="31" spans="1:6" ht="13">
      <c r="C31" s="19"/>
      <c r="D31" s="19"/>
      <c r="E31" s="33" t="s">
        <v>136</v>
      </c>
      <c r="F31" s="21" t="e">
        <f>ROUND(SUM(F28:F30),0)</f>
        <v>#DIV/0!</v>
      </c>
    </row>
    <row r="32" spans="1:6" ht="13">
      <c r="C32" s="19"/>
      <c r="D32" s="19"/>
      <c r="F32" s="27"/>
    </row>
    <row r="33" spans="1:6" ht="12.75" customHeight="1">
      <c r="A33" s="19"/>
      <c r="C33" s="265" t="s">
        <v>146</v>
      </c>
      <c r="D33" s="269"/>
      <c r="E33" s="266"/>
      <c r="F33" s="38" t="e">
        <f>F10+F17+F24+F31</f>
        <v>#DIV/0!</v>
      </c>
    </row>
  </sheetData>
  <mergeCells count="3">
    <mergeCell ref="A1:F1"/>
    <mergeCell ref="A4:D4"/>
    <mergeCell ref="C33:E33"/>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27FF-ACFA-4B25-8B37-77DB2F7B18F2}">
  <sheetPr>
    <tabColor theme="4" tint="0.59999389629810485"/>
    <pageSetUpPr fitToPage="1"/>
  </sheetPr>
  <dimension ref="A1:F34"/>
  <sheetViews>
    <sheetView showGridLines="0" view="pageBreakPreview" zoomScale="98" zoomScaleNormal="120" zoomScaleSheetLayoutView="98" workbookViewId="0">
      <selection activeCell="J4" sqref="J4"/>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General'!B13</f>
        <v>1.5</v>
      </c>
      <c r="C3" s="3"/>
      <c r="D3" s="3"/>
      <c r="E3" s="3"/>
      <c r="F3" s="4" t="s">
        <v>131</v>
      </c>
    </row>
    <row r="4" spans="1:6" ht="99.65" customHeight="1">
      <c r="A4" s="262" t="str">
        <f>+'Presupuesto General'!C13</f>
        <v>Suministro e Instalación de batería de ión - litio tipo fosfato de hierro (LiFePO4) de ciclo profundo de 200 Ah - 25,6 VDC ≥ 3650 ciclos hasta el 80% DOD, con BMS integrado,  vida útil mín de 10 años.</v>
      </c>
      <c r="B4" s="267"/>
      <c r="C4" s="267"/>
      <c r="D4" s="268"/>
      <c r="F4" s="5" t="str">
        <f>+'Presupuesto General'!D13</f>
        <v>UN</v>
      </c>
    </row>
    <row r="5" spans="1:6" ht="13">
      <c r="A5" s="6"/>
      <c r="F5" s="7"/>
    </row>
    <row r="6" spans="1:6" ht="13">
      <c r="A6" s="8" t="s">
        <v>132</v>
      </c>
    </row>
    <row r="7" spans="1:6" ht="13">
      <c r="A7" s="9" t="s">
        <v>0</v>
      </c>
      <c r="B7" s="10" t="s">
        <v>133</v>
      </c>
      <c r="C7" s="10" t="s">
        <v>2</v>
      </c>
      <c r="D7" s="10" t="s">
        <v>124</v>
      </c>
      <c r="E7" s="10" t="s">
        <v>134</v>
      </c>
      <c r="F7" s="10" t="s">
        <v>135</v>
      </c>
    </row>
    <row r="8" spans="1:6" ht="43.15" customHeight="1">
      <c r="A8" s="41" t="s">
        <v>163</v>
      </c>
      <c r="B8" s="12" t="s">
        <v>5</v>
      </c>
      <c r="C8" s="13">
        <v>1</v>
      </c>
      <c r="D8" s="12">
        <v>0</v>
      </c>
      <c r="E8" s="14">
        <v>0</v>
      </c>
      <c r="F8" s="14">
        <f>C8*E8</f>
        <v>0</v>
      </c>
    </row>
    <row r="9" spans="1:6">
      <c r="A9" s="41" t="s">
        <v>182</v>
      </c>
      <c r="B9" s="12" t="s">
        <v>154</v>
      </c>
      <c r="C9" s="13">
        <v>1</v>
      </c>
      <c r="D9" s="12">
        <v>0</v>
      </c>
      <c r="E9" s="14">
        <v>0</v>
      </c>
      <c r="F9" s="14">
        <f t="shared" ref="F9" si="0">C9*E9</f>
        <v>0</v>
      </c>
    </row>
    <row r="10" spans="1:6">
      <c r="A10" s="41"/>
      <c r="B10" s="12"/>
      <c r="C10" s="13"/>
      <c r="D10" s="12"/>
      <c r="E10" s="14"/>
      <c r="F10" s="14"/>
    </row>
    <row r="11" spans="1:6" ht="13">
      <c r="C11" s="19"/>
      <c r="D11" s="19"/>
      <c r="E11" s="20" t="s">
        <v>136</v>
      </c>
      <c r="F11" s="21">
        <f>ROUND(SUM(F8:F10),0)</f>
        <v>0</v>
      </c>
    </row>
    <row r="12" spans="1:6">
      <c r="F12" s="45"/>
    </row>
    <row r="13" spans="1:6" ht="13">
      <c r="A13" s="22" t="s">
        <v>137</v>
      </c>
      <c r="F13" s="46"/>
    </row>
    <row r="14" spans="1:6" ht="13">
      <c r="A14" s="9" t="s">
        <v>0</v>
      </c>
      <c r="B14" s="10" t="s">
        <v>147</v>
      </c>
      <c r="C14" s="10" t="s">
        <v>138</v>
      </c>
      <c r="D14" s="10"/>
      <c r="E14" s="10" t="s">
        <v>1</v>
      </c>
      <c r="F14" s="10" t="s">
        <v>135</v>
      </c>
    </row>
    <row r="15" spans="1:6">
      <c r="A15" s="15" t="s">
        <v>4</v>
      </c>
      <c r="B15" s="16" t="s">
        <v>5</v>
      </c>
      <c r="C15" s="23">
        <v>0</v>
      </c>
      <c r="D15" s="23"/>
      <c r="E15" s="43">
        <v>0</v>
      </c>
      <c r="F15" s="23" t="e">
        <f>ROUND(C15/E15,0)</f>
        <v>#DIV/0!</v>
      </c>
    </row>
    <row r="16" spans="1:6">
      <c r="A16" s="15"/>
      <c r="B16" s="16"/>
      <c r="C16" s="18"/>
      <c r="D16" s="18"/>
      <c r="E16" s="24"/>
      <c r="F16" s="25"/>
    </row>
    <row r="17" spans="1:6">
      <c r="A17" s="15"/>
      <c r="B17" s="16"/>
      <c r="C17" s="18"/>
      <c r="D17" s="18"/>
      <c r="E17" s="24"/>
      <c r="F17" s="25"/>
    </row>
    <row r="18" spans="1:6" ht="13">
      <c r="C18" s="19"/>
      <c r="D18" s="19"/>
      <c r="E18" s="20" t="s">
        <v>136</v>
      </c>
      <c r="F18" s="21" t="e">
        <f>ROUND(SUM(F15:F17),0)</f>
        <v>#DIV/0!</v>
      </c>
    </row>
    <row r="19" spans="1:6" ht="13">
      <c r="C19" s="19"/>
      <c r="D19" s="19"/>
      <c r="E19" s="19"/>
      <c r="F19" s="26"/>
    </row>
    <row r="20" spans="1:6" ht="13">
      <c r="A20" s="8" t="s">
        <v>139</v>
      </c>
      <c r="F20" s="27"/>
    </row>
    <row r="21" spans="1:6" ht="13">
      <c r="A21" s="9" t="s">
        <v>0</v>
      </c>
      <c r="B21" s="10" t="s">
        <v>133</v>
      </c>
      <c r="C21" s="10" t="s">
        <v>124</v>
      </c>
      <c r="D21" s="10"/>
      <c r="E21" s="10" t="s">
        <v>148</v>
      </c>
      <c r="F21" s="28" t="s">
        <v>135</v>
      </c>
    </row>
    <row r="22" spans="1:6" ht="26.5" customHeight="1">
      <c r="A22" s="29" t="s">
        <v>8</v>
      </c>
      <c r="B22" s="12" t="s">
        <v>149</v>
      </c>
      <c r="C22" s="13">
        <v>0</v>
      </c>
      <c r="D22" s="13"/>
      <c r="E22" s="31">
        <v>0</v>
      </c>
      <c r="F22" s="31">
        <f>C22*E22</f>
        <v>0</v>
      </c>
    </row>
    <row r="23" spans="1:6" ht="13.15" customHeight="1">
      <c r="A23" s="29"/>
      <c r="B23" s="12"/>
      <c r="C23" s="13"/>
      <c r="D23" s="13"/>
      <c r="E23" s="31"/>
      <c r="F23" s="31"/>
    </row>
    <row r="24" spans="1:6" ht="13.15" customHeight="1">
      <c r="A24" s="29"/>
      <c r="B24" s="12"/>
      <c r="C24" s="13"/>
      <c r="D24" s="13"/>
      <c r="E24" s="31"/>
      <c r="F24" s="31"/>
    </row>
    <row r="25" spans="1:6" ht="13">
      <c r="C25" s="19"/>
      <c r="D25" s="19"/>
      <c r="E25" s="33" t="s">
        <v>136</v>
      </c>
      <c r="F25" s="21">
        <f>ROUND(SUM(F22:F24),0)</f>
        <v>0</v>
      </c>
    </row>
    <row r="27" spans="1:6" ht="13">
      <c r="A27" s="8" t="s">
        <v>143</v>
      </c>
      <c r="C27" s="34"/>
      <c r="D27" s="34"/>
      <c r="E27" s="35"/>
      <c r="F27" s="27"/>
    </row>
    <row r="28" spans="1:6" s="19" customFormat="1" ht="13">
      <c r="A28" s="10" t="s">
        <v>0</v>
      </c>
      <c r="B28" s="10" t="s">
        <v>144</v>
      </c>
      <c r="C28" s="10" t="s">
        <v>145</v>
      </c>
      <c r="D28" s="10"/>
      <c r="E28" s="10" t="s">
        <v>1</v>
      </c>
      <c r="F28" s="28" t="s">
        <v>135</v>
      </c>
    </row>
    <row r="29" spans="1:6">
      <c r="A29" s="36" t="s">
        <v>9</v>
      </c>
      <c r="B29" s="37">
        <v>0</v>
      </c>
      <c r="C29" s="24">
        <v>0</v>
      </c>
      <c r="D29" s="24"/>
      <c r="E29" s="43">
        <f>E15</f>
        <v>0</v>
      </c>
      <c r="F29" s="23" t="e">
        <f>ROUND(B29*C29/E29,0)</f>
        <v>#DIV/0!</v>
      </c>
    </row>
    <row r="30" spans="1:6">
      <c r="A30" s="36" t="s">
        <v>10</v>
      </c>
      <c r="B30" s="37">
        <v>0</v>
      </c>
      <c r="C30" s="24">
        <v>0</v>
      </c>
      <c r="D30" s="24"/>
      <c r="E30" s="43">
        <f>E15</f>
        <v>0</v>
      </c>
      <c r="F30" s="23" t="e">
        <f>ROUND(B30*C30/E30,0)</f>
        <v>#DIV/0!</v>
      </c>
    </row>
    <row r="31" spans="1:6">
      <c r="A31" s="42"/>
      <c r="B31" s="37"/>
      <c r="C31" s="24"/>
      <c r="D31" s="24"/>
      <c r="E31" s="17"/>
      <c r="F31" s="23"/>
    </row>
    <row r="32" spans="1:6" ht="13">
      <c r="C32" s="19"/>
      <c r="D32" s="19"/>
      <c r="E32" s="33" t="s">
        <v>136</v>
      </c>
      <c r="F32" s="21" t="e">
        <f>ROUND(SUM(F29:F31),0)</f>
        <v>#DIV/0!</v>
      </c>
    </row>
    <row r="33" spans="1:6" ht="13">
      <c r="C33" s="19"/>
      <c r="D33" s="19"/>
      <c r="F33" s="27"/>
    </row>
    <row r="34" spans="1:6" ht="12.75" customHeight="1">
      <c r="A34" s="19"/>
      <c r="C34" s="265" t="s">
        <v>146</v>
      </c>
      <c r="D34" s="269"/>
      <c r="E34" s="266"/>
      <c r="F34" s="38" t="e">
        <f>F11+F18+F25+F32</f>
        <v>#DIV/0!</v>
      </c>
    </row>
  </sheetData>
  <mergeCells count="3">
    <mergeCell ref="A1:F1"/>
    <mergeCell ref="A4:D4"/>
    <mergeCell ref="C34:E34"/>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B30F-62AD-4A92-8D5E-99B0C1BFE148}">
  <sheetPr>
    <tabColor theme="4" tint="0.59999389629810485"/>
    <pageSetUpPr fitToPage="1"/>
  </sheetPr>
  <dimension ref="A1:F34"/>
  <sheetViews>
    <sheetView showGridLines="0" view="pageBreakPreview" zoomScale="89" zoomScaleNormal="120" zoomScaleSheetLayoutView="89" workbookViewId="0">
      <selection activeCell="M27" sqref="M27"/>
    </sheetView>
  </sheetViews>
  <sheetFormatPr baseColWidth="10" defaultColWidth="11.453125" defaultRowHeight="12.5"/>
  <cols>
    <col min="1" max="1" width="48.26953125" style="1" customWidth="1"/>
    <col min="2" max="2" width="11.453125" style="1"/>
    <col min="3" max="4" width="11.7265625" style="1" customWidth="1"/>
    <col min="5" max="5" width="15" style="1" customWidth="1"/>
    <col min="6" max="6" width="15.26953125" style="1" customWidth="1"/>
    <col min="7" max="7" width="6.26953125" style="1" customWidth="1"/>
    <col min="8" max="8" width="11.453125" style="1"/>
    <col min="9" max="9" width="11.7265625" style="1" bestFit="1" customWidth="1"/>
    <col min="10" max="16384" width="11.453125" style="1"/>
  </cols>
  <sheetData>
    <row r="1" spans="1:6" ht="18.75" customHeight="1">
      <c r="A1" s="261" t="str">
        <f>+'Presupuesto General'!B5</f>
        <v xml:space="preserve">INSTALACIÓN DE SISTEMAS DE AUTOGENERACIÓN ELÉCTRICA CON TECNOLOGÍA SOLAR FOTOVOLTAICO EN VIVIENDAS RURALES NO INTERCONECTADAS DE LA SUB REGIÓN CENTRO DEL DEPARTAMENTO DEL MAGDALENA                                                                                                                                                                                                                                                                  </v>
      </c>
      <c r="B1" s="261"/>
      <c r="C1" s="261"/>
      <c r="D1" s="261"/>
      <c r="E1" s="261"/>
      <c r="F1" s="261"/>
    </row>
    <row r="3" spans="1:6" ht="12.75" customHeight="1">
      <c r="A3" s="2" t="s">
        <v>130</v>
      </c>
      <c r="B3" s="3" t="str">
        <f>+'Presupuesto General'!B14</f>
        <v>1.6</v>
      </c>
      <c r="C3" s="3"/>
      <c r="D3" s="3"/>
      <c r="E3" s="3"/>
      <c r="F3" s="4" t="s">
        <v>131</v>
      </c>
    </row>
    <row r="4" spans="1:6" ht="63" customHeight="1">
      <c r="A4" s="262" t="str">
        <f>+'Presupuesto General'!C14</f>
        <v>Suministro e instalación de inversor tipo "off-grid" onda senoidal pura, potencia de 1600 VA, 24 VDC entrada - 120 VAC salida, f=60 Hz, debe garantizar protección y desconexión por bajo voltaje en la batería, protección contra sobrecarga</v>
      </c>
      <c r="B4" s="267"/>
      <c r="C4" s="267"/>
      <c r="D4" s="268"/>
      <c r="F4" s="5" t="str">
        <f>+'Presupuesto General'!D14</f>
        <v>UN</v>
      </c>
    </row>
    <row r="5" spans="1:6" ht="13">
      <c r="A5" s="6"/>
      <c r="F5" s="7"/>
    </row>
    <row r="6" spans="1:6" ht="13">
      <c r="A6" s="8" t="s">
        <v>132</v>
      </c>
    </row>
    <row r="7" spans="1:6" ht="13">
      <c r="A7" s="9" t="s">
        <v>0</v>
      </c>
      <c r="B7" s="10" t="s">
        <v>133</v>
      </c>
      <c r="C7" s="10" t="s">
        <v>2</v>
      </c>
      <c r="D7" s="10" t="s">
        <v>124</v>
      </c>
      <c r="E7" s="10" t="s">
        <v>134</v>
      </c>
      <c r="F7" s="10" t="s">
        <v>135</v>
      </c>
    </row>
    <row r="8" spans="1:6" ht="43.15" customHeight="1">
      <c r="A8" s="41" t="s">
        <v>174</v>
      </c>
      <c r="B8" s="12" t="s">
        <v>5</v>
      </c>
      <c r="C8" s="13">
        <v>1</v>
      </c>
      <c r="D8" s="12">
        <v>0</v>
      </c>
      <c r="E8" s="14">
        <v>0</v>
      </c>
      <c r="F8" s="14">
        <f>C8*E8</f>
        <v>0</v>
      </c>
    </row>
    <row r="9" spans="1:6">
      <c r="A9" s="41"/>
      <c r="B9" s="12"/>
      <c r="C9" s="13"/>
      <c r="D9" s="12"/>
      <c r="E9" s="14"/>
      <c r="F9" s="14"/>
    </row>
    <row r="10" spans="1:6">
      <c r="A10" s="41"/>
      <c r="B10" s="12"/>
      <c r="C10" s="13"/>
      <c r="D10" s="12"/>
      <c r="E10" s="14"/>
      <c r="F10" s="14"/>
    </row>
    <row r="11" spans="1:6" ht="13">
      <c r="C11" s="19"/>
      <c r="D11" s="19"/>
      <c r="E11" s="20" t="s">
        <v>136</v>
      </c>
      <c r="F11" s="21">
        <f>ROUND(SUM(F8:F10),0)</f>
        <v>0</v>
      </c>
    </row>
    <row r="12" spans="1:6">
      <c r="F12" s="45"/>
    </row>
    <row r="13" spans="1:6" ht="13">
      <c r="A13" s="22" t="s">
        <v>137</v>
      </c>
      <c r="F13" s="46"/>
    </row>
    <row r="14" spans="1:6" ht="13">
      <c r="A14" s="9" t="s">
        <v>0</v>
      </c>
      <c r="B14" s="10" t="s">
        <v>147</v>
      </c>
      <c r="C14" s="10" t="s">
        <v>138</v>
      </c>
      <c r="D14" s="10"/>
      <c r="E14" s="10" t="s">
        <v>1</v>
      </c>
      <c r="F14" s="10" t="s">
        <v>135</v>
      </c>
    </row>
    <row r="15" spans="1:6">
      <c r="A15" s="15" t="s">
        <v>4</v>
      </c>
      <c r="B15" s="16" t="s">
        <v>5</v>
      </c>
      <c r="C15" s="23">
        <v>0</v>
      </c>
      <c r="D15" s="23"/>
      <c r="E15" s="43">
        <v>0</v>
      </c>
      <c r="F15" s="23" t="e">
        <f>ROUND(C15/E15,0)</f>
        <v>#DIV/0!</v>
      </c>
    </row>
    <row r="16" spans="1:6">
      <c r="A16" s="15"/>
      <c r="B16" s="16"/>
      <c r="C16" s="18"/>
      <c r="D16" s="18"/>
      <c r="E16" s="24"/>
      <c r="F16" s="25"/>
    </row>
    <row r="17" spans="1:6">
      <c r="A17" s="15"/>
      <c r="B17" s="16"/>
      <c r="C17" s="18"/>
      <c r="D17" s="18"/>
      <c r="E17" s="24"/>
      <c r="F17" s="25"/>
    </row>
    <row r="18" spans="1:6" ht="13">
      <c r="C18" s="19"/>
      <c r="D18" s="19"/>
      <c r="E18" s="20" t="s">
        <v>136</v>
      </c>
      <c r="F18" s="21" t="e">
        <f>ROUND(SUM(F15:F17),0)</f>
        <v>#DIV/0!</v>
      </c>
    </row>
    <row r="19" spans="1:6" ht="13">
      <c r="C19" s="19"/>
      <c r="D19" s="19"/>
      <c r="E19" s="19"/>
      <c r="F19" s="26"/>
    </row>
    <row r="20" spans="1:6" ht="13">
      <c r="A20" s="8" t="s">
        <v>139</v>
      </c>
      <c r="F20" s="27"/>
    </row>
    <row r="21" spans="1:6" ht="13">
      <c r="A21" s="9" t="s">
        <v>0</v>
      </c>
      <c r="B21" s="10" t="s">
        <v>133</v>
      </c>
      <c r="C21" s="10" t="s">
        <v>124</v>
      </c>
      <c r="D21" s="10"/>
      <c r="E21" s="10" t="s">
        <v>148</v>
      </c>
      <c r="F21" s="28" t="s">
        <v>135</v>
      </c>
    </row>
    <row r="22" spans="1:6" ht="26.5" customHeight="1">
      <c r="A22" s="29" t="s">
        <v>8</v>
      </c>
      <c r="B22" s="12" t="s">
        <v>149</v>
      </c>
      <c r="C22" s="13">
        <v>0</v>
      </c>
      <c r="D22" s="13"/>
      <c r="E22" s="31">
        <v>0</v>
      </c>
      <c r="F22" s="31">
        <f>C22*E22</f>
        <v>0</v>
      </c>
    </row>
    <row r="23" spans="1:6" ht="13.15" customHeight="1">
      <c r="A23" s="29"/>
      <c r="B23" s="12"/>
      <c r="C23" s="13"/>
      <c r="D23" s="13"/>
      <c r="E23" s="31"/>
      <c r="F23" s="31"/>
    </row>
    <row r="24" spans="1:6" ht="13.15" customHeight="1">
      <c r="A24" s="29"/>
      <c r="B24" s="12"/>
      <c r="C24" s="13"/>
      <c r="D24" s="13"/>
      <c r="E24" s="31"/>
      <c r="F24" s="31"/>
    </row>
    <row r="25" spans="1:6" ht="13">
      <c r="C25" s="19"/>
      <c r="D25" s="19"/>
      <c r="E25" s="33" t="s">
        <v>136</v>
      </c>
      <c r="F25" s="21">
        <f>ROUND(SUM(F22:F24),0)</f>
        <v>0</v>
      </c>
    </row>
    <row r="27" spans="1:6" ht="13">
      <c r="A27" s="8" t="s">
        <v>143</v>
      </c>
      <c r="C27" s="34"/>
      <c r="D27" s="34"/>
      <c r="E27" s="35"/>
      <c r="F27" s="27"/>
    </row>
    <row r="28" spans="1:6" s="19" customFormat="1" ht="13">
      <c r="A28" s="10" t="s">
        <v>0</v>
      </c>
      <c r="B28" s="10" t="s">
        <v>144</v>
      </c>
      <c r="C28" s="10" t="s">
        <v>145</v>
      </c>
      <c r="D28" s="10"/>
      <c r="E28" s="10" t="s">
        <v>1</v>
      </c>
      <c r="F28" s="28" t="s">
        <v>135</v>
      </c>
    </row>
    <row r="29" spans="1:6">
      <c r="A29" s="36" t="s">
        <v>9</v>
      </c>
      <c r="B29" s="37">
        <v>0</v>
      </c>
      <c r="C29" s="24">
        <v>0</v>
      </c>
      <c r="D29" s="24"/>
      <c r="E29" s="43">
        <f>E15</f>
        <v>0</v>
      </c>
      <c r="F29" s="23" t="e">
        <f>ROUND(B29*C29/E29,0)</f>
        <v>#DIV/0!</v>
      </c>
    </row>
    <row r="30" spans="1:6">
      <c r="A30" s="36" t="s">
        <v>10</v>
      </c>
      <c r="B30" s="37">
        <v>0</v>
      </c>
      <c r="C30" s="24">
        <v>0</v>
      </c>
      <c r="D30" s="24"/>
      <c r="E30" s="43">
        <f>E15</f>
        <v>0</v>
      </c>
      <c r="F30" s="23" t="e">
        <f>ROUND(B30*C30/E30,0)</f>
        <v>#DIV/0!</v>
      </c>
    </row>
    <row r="31" spans="1:6">
      <c r="A31" s="42"/>
      <c r="B31" s="37"/>
      <c r="C31" s="24"/>
      <c r="D31" s="24"/>
      <c r="E31" s="17"/>
      <c r="F31" s="23"/>
    </row>
    <row r="32" spans="1:6" ht="13">
      <c r="C32" s="19"/>
      <c r="D32" s="19"/>
      <c r="E32" s="33" t="s">
        <v>136</v>
      </c>
      <c r="F32" s="21" t="e">
        <f>ROUND(SUM(F29:F31),0)</f>
        <v>#DIV/0!</v>
      </c>
    </row>
    <row r="33" spans="1:6" ht="13">
      <c r="C33" s="19"/>
      <c r="D33" s="19"/>
      <c r="F33" s="27"/>
    </row>
    <row r="34" spans="1:6" ht="12.75" customHeight="1">
      <c r="A34" s="19"/>
      <c r="C34" s="265" t="s">
        <v>146</v>
      </c>
      <c r="D34" s="269"/>
      <c r="E34" s="266"/>
      <c r="F34" s="38" t="e">
        <f>F11+F18+F25+F32</f>
        <v>#DIV/0!</v>
      </c>
    </row>
  </sheetData>
  <mergeCells count="3">
    <mergeCell ref="A1:F1"/>
    <mergeCell ref="A4:D4"/>
    <mergeCell ref="C34:E34"/>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Presupuesto General</vt:lpstr>
      <vt:lpstr>Flujo de Fondos</vt:lpstr>
      <vt:lpstr>Cronograma</vt:lpstr>
      <vt:lpstr>1.1</vt:lpstr>
      <vt:lpstr>1.2</vt:lpstr>
      <vt:lpstr>1.3</vt:lpstr>
      <vt:lpstr>1.4</vt:lpstr>
      <vt:lpstr>1.5</vt:lpstr>
      <vt:lpstr>1.6</vt:lpstr>
      <vt:lpstr>1.7</vt:lpstr>
      <vt:lpstr>2.1</vt:lpstr>
      <vt:lpstr>2.2</vt:lpstr>
      <vt:lpstr>3.1</vt:lpstr>
      <vt:lpstr>4.1</vt:lpstr>
      <vt:lpstr>Cronograma!Área_de_impresión</vt:lpstr>
      <vt:lpstr>'Flujo de Fondos'!Área_de_impresión</vt:lpstr>
      <vt:lpstr>'Presupuesto General'!Área_de_impresión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Monica Alejandra Gonzalez</cp:lastModifiedBy>
  <cp:revision/>
  <cp:lastPrinted>2025-06-20T19:08:18Z</cp:lastPrinted>
  <dcterms:created xsi:type="dcterms:W3CDTF">2025-02-24T14:35:22Z</dcterms:created>
  <dcterms:modified xsi:type="dcterms:W3CDTF">2025-12-22T19:02:27Z</dcterms:modified>
  <cp:category/>
  <cp:contentStatus/>
</cp:coreProperties>
</file>