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triana\Documents\FAZNIs 2025\PROCESOS Nov 2025\"/>
    </mc:Choice>
  </mc:AlternateContent>
  <xr:revisionPtr revIDLastSave="0" documentId="13_ncr:1_{CD3923DC-DE25-4B48-8D7D-A4B1BAD6CB8C}" xr6:coauthVersionLast="36" xr6:coauthVersionMax="47" xr10:uidLastSave="{00000000-0000-0000-0000-000000000000}"/>
  <bookViews>
    <workbookView xWindow="0" yWindow="0" windowWidth="28800" windowHeight="11805" tabRatio="897" firstSheet="2" activeTab="2" xr2:uid="{00000000-000D-0000-FFFF-FFFF00000000}"/>
  </bookViews>
  <sheets>
    <sheet name="PRESUPUESTO GENERAL SEGÚN MGA" sheetId="4" state="hidden" r:id="rId1"/>
    <sheet name="Hoja1" sheetId="55" state="hidden" r:id="rId2"/>
    <sheet name="ANEXO 3 OFERTA ECON." sheetId="42" r:id="rId3"/>
    <sheet name="1.1" sheetId="6" r:id="rId4"/>
    <sheet name="2.1" sheetId="7" r:id="rId5"/>
    <sheet name="2.2" sheetId="9" r:id="rId6"/>
    <sheet name="2.3" sheetId="10" r:id="rId7"/>
    <sheet name="2.4" sheetId="11" r:id="rId8"/>
    <sheet name="2.5" sheetId="12" r:id="rId9"/>
    <sheet name="2.6" sheetId="14" r:id="rId10"/>
    <sheet name="2.7" sheetId="13" r:id="rId11"/>
    <sheet name="2.8" sheetId="15" r:id="rId12"/>
    <sheet name="3.1" sheetId="16" r:id="rId13"/>
    <sheet name="3.2" sheetId="17" r:id="rId14"/>
    <sheet name="4.1" sheetId="18" r:id="rId15"/>
    <sheet name="5.1" sheetId="19" r:id="rId16"/>
    <sheet name="APU PGS" sheetId="63" r:id="rId17"/>
    <sheet name="Ppto. PMA" sheetId="6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0">#REF!</definedName>
    <definedName name="________MA2">#REF!</definedName>
    <definedName name="_______AFC1">[1]INV!$A$25:$D$28</definedName>
    <definedName name="_______AFC3">[1]INV!$F$25:$I$28</definedName>
    <definedName name="_______AFC5">[1]INV!$K$25:$N$28</definedName>
    <definedName name="_______BGC1">[1]INV!$A$5:$D$8</definedName>
    <definedName name="_______BGC3">[1]INV!$F$5:$I$8</definedName>
    <definedName name="_______BGC5">[1]INV!$K$5:$N$8</definedName>
    <definedName name="_______CAC1">[1]INV!$A$19:$D$22</definedName>
    <definedName name="_______CAC3">[1]INV!$F$19:$I$22</definedName>
    <definedName name="_______CAC5">[1]INV!$K$19:$N$22</definedName>
    <definedName name="_______MA2">#REF!</definedName>
    <definedName name="_______SBC1">[1]INV!$A$12:$D$15</definedName>
    <definedName name="_______SBC3">[1]INV!$F$12:$I$15</definedName>
    <definedName name="_______SBC5">[1]INV!$K$12:$N$15</definedName>
    <definedName name="______AFC1">[1]INV!$A$25:$D$28</definedName>
    <definedName name="______AFC3">[1]INV!$F$25:$I$28</definedName>
    <definedName name="______AFC5">[1]INV!$K$25:$N$28</definedName>
    <definedName name="______BGC1">[1]INV!$A$5:$D$8</definedName>
    <definedName name="______BGC3">[1]INV!$F$5:$I$8</definedName>
    <definedName name="______BGC5">[1]INV!$K$5:$N$8</definedName>
    <definedName name="______CAC1">[1]INV!$A$19:$D$22</definedName>
    <definedName name="______CAC3">[1]INV!$F$19:$I$22</definedName>
    <definedName name="______CAC5">[1]INV!$K$19:$N$22</definedName>
    <definedName name="______MA2">#REF!</definedName>
    <definedName name="______SBC1">[1]INV!$A$12:$D$15</definedName>
    <definedName name="______SBC3">[1]INV!$F$12:$I$15</definedName>
    <definedName name="______SBC5">[1]INV!$K$12:$N$15</definedName>
    <definedName name="_____AFC1">[1]INV!$A$25:$D$28</definedName>
    <definedName name="_____AFC3">[1]INV!$F$25:$I$28</definedName>
    <definedName name="_____AFC5">[1]INV!$K$25:$N$28</definedName>
    <definedName name="_____BGC1">[1]INV!$A$5:$D$8</definedName>
    <definedName name="_____BGC3">[1]INV!$F$5:$I$8</definedName>
    <definedName name="_____BGC5">[1]INV!$K$5:$N$8</definedName>
    <definedName name="_____CAC1">[1]INV!$A$19:$D$22</definedName>
    <definedName name="_____CAC3">[1]INV!$F$19:$I$22</definedName>
    <definedName name="_____CAC5">[1]INV!$K$19:$N$22</definedName>
    <definedName name="_____MA2">#REF!</definedName>
    <definedName name="_____SBC1">[1]INV!$A$12:$D$15</definedName>
    <definedName name="_____SBC3">[1]INV!$F$12:$I$15</definedName>
    <definedName name="_____SBC5">[1]INV!$K$12:$N$15</definedName>
    <definedName name="____AFC1">[1]INV!$A$25:$D$28</definedName>
    <definedName name="____AFC3">[1]INV!$F$25:$I$28</definedName>
    <definedName name="____AFC5">[1]INV!$K$25:$N$28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MA2">#REF!</definedName>
    <definedName name="____SBC1">[1]INV!$A$12:$D$15</definedName>
    <definedName name="____SBC3">[1]INV!$F$12:$I$15</definedName>
    <definedName name="____SBC5">[1]INV!$K$12:$N$15</definedName>
    <definedName name="___AFC1">[1]INV!$A$25:$D$28</definedName>
    <definedName name="___AFC3">[1]INV!$F$25:$I$28</definedName>
    <definedName name="___AFC5">[1]INV!$K$25:$N$28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MA2">#REF!</definedName>
    <definedName name="___SBC1">[1]INV!$A$12:$D$15</definedName>
    <definedName name="___SBC3">[1]INV!$F$12:$I$15</definedName>
    <definedName name="___SBC5">[1]INV!$K$12:$N$15</definedName>
    <definedName name="__123Graph_AMAIN" localSheetId="2" hidden="1">'[2]ETAPA 50 SMMLV'!#REF!</definedName>
    <definedName name="__123Graph_AMAIN" hidden="1">'[2]ETAPA 50 SMMLV'!#REF!</definedName>
    <definedName name="__123Graph_BMAIN" localSheetId="2" hidden="1">'[2]ETAPA 50 SMMLV'!#REF!</definedName>
    <definedName name="__123Graph_BMAIN" hidden="1">'[2]ETAPA 50 SMMLV'!#REF!</definedName>
    <definedName name="__123Graph_C" localSheetId="2" hidden="1">#REF!</definedName>
    <definedName name="__123Graph_C" hidden="1">#REF!</definedName>
    <definedName name="__123Graph_E" localSheetId="2" hidden="1">#REF!</definedName>
    <definedName name="__123Graph_E" hidden="1">#REF!</definedName>
    <definedName name="__123Graph_F" hidden="1">#REF!</definedName>
    <definedName name="__123Graph_X" hidden="1">#REF!</definedName>
    <definedName name="__123Graph_XMAIN" localSheetId="2" hidden="1">'[2]ETAPA 50 SMMLV'!#REF!</definedName>
    <definedName name="__123Graph_XMAIN" hidden="1">'[2]ETAPA 50 SMMLV'!#REF!</definedName>
    <definedName name="__AFC1">[1]INV!$A$25:$D$28</definedName>
    <definedName name="__AFC3">[1]INV!$F$25:$I$28</definedName>
    <definedName name="__AFC5">[1]INV!$K$25:$N$28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CMU005" hidden="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MA2">#REF!</definedName>
    <definedName name="__MDC2">#REF!</definedName>
    <definedName name="__SBC1">[1]INV!$A$12:$D$15</definedName>
    <definedName name="__SBC3">[1]INV!$F$12:$I$15</definedName>
    <definedName name="__SBC5">[1]INV!$K$12:$N$15</definedName>
    <definedName name="__xlfn.BAHTTEXT" hidden="1">#NAME?</definedName>
    <definedName name="_1">#REF!</definedName>
    <definedName name="_2">#REF!</definedName>
    <definedName name="_3">#REF!</definedName>
    <definedName name="_a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>{"via1",#N/A,TRUE,"general";"via2",#N/A,TRUE,"general";"via3",#N/A,TRUE,"general"}</definedName>
    <definedName name="_a5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>[1]INV!$A$25:$D$28</definedName>
    <definedName name="_AFC3">[1]INV!$F$25:$I$28</definedName>
    <definedName name="_AFC5">[1]INV!$K$25:$N$28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 hidden="1">557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>{"via1",#N/A,TRUE,"general";"via2",#N/A,TRUE,"general";"via3",#N/A,TRUE,"general"}</definedName>
    <definedName name="_b8">{"via1",#N/A,TRUE,"general";"via2",#N/A,TRUE,"general";"via3",#N/A,TRUE,"general"}</definedName>
    <definedName name="_bb9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CMU005" hidden="1">#REF!</definedName>
    <definedName name="_dasd">'[3]46W9'!#REF!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 hidden="1">#REF!</definedName>
    <definedName name="_Fill" hidden="1">#REF!</definedName>
    <definedName name="_g2">{"TAB1",#N/A,TRUE,"GENERAL";"TAB2",#N/A,TRUE,"GENERAL";"TAB3",#N/A,TRUE,"GENERAL";"TAB4",#N/A,TRUE,"GENERAL";"TAB5",#N/A,TRUE,"GENERAL"}</definedName>
    <definedName name="_g3">{"via1",#N/A,TRUE,"general";"via2",#N/A,TRUE,"general";"via3",#N/A,TRUE,"general"}</definedName>
    <definedName name="_g4">{"via1",#N/A,TRUE,"general";"via2",#N/A,TRUE,"general";"via3",#N/A,TRUE,"general"}</definedName>
    <definedName name="_g5">{"via1",#N/A,TRUE,"general";"via2",#N/A,TRUE,"general";"via3",#N/A,TRUE,"general"}</definedName>
    <definedName name="_g6">{"via1",#N/A,TRUE,"general";"via2",#N/A,TRUE,"general";"via3",#N/A,TRUE,"general"}</definedName>
    <definedName name="_g7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>{"via1",#N/A,TRUE,"general";"via2",#N/A,TRUE,"general";"via3",#N/A,TRUE,"general"}</definedName>
    <definedName name="_h2">{"via1",#N/A,TRUE,"general";"via2",#N/A,TRUE,"general";"via3",#N/A,TRUE,"general"}</definedName>
    <definedName name="_h3">{"via1",#N/A,TRUE,"general";"via2",#N/A,TRUE,"general";"via3",#N/A,TRUE,"general"}</definedName>
    <definedName name="_h4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>{"via1",#N/A,TRUE,"general";"via2",#N/A,TRUE,"general";"via3",#N/A,TRUE,"general"}</definedName>
    <definedName name="_h7">{"TAB1",#N/A,TRUE,"GENERAL";"TAB2",#N/A,TRUE,"GENERAL";"TAB3",#N/A,TRUE,"GENERAL";"TAB4",#N/A,TRUE,"GENERAL";"TAB5",#N/A,TRUE,"GENERAL"}</definedName>
    <definedName name="_h8">{"via1",#N/A,TRUE,"general";"via2",#N/A,TRUE,"general";"via3",#N/A,TRUE,"general"}</definedName>
    <definedName name="_hfh7">{"via1",#N/A,TRUE,"general";"via2",#N/A,TRUE,"general";"via3",#N/A,TRUE,"general"}</definedName>
    <definedName name="_i4">{"via1",#N/A,TRUE,"general";"via2",#N/A,TRUE,"general";"via3",#N/A,TRUE,"general"}</definedName>
    <definedName name="_i5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>{"via1",#N/A,TRUE,"general";"via2",#N/A,TRUE,"general";"via3",#N/A,TRUE,"general"}</definedName>
    <definedName name="_i77">{"TAB1",#N/A,TRUE,"GENERAL";"TAB2",#N/A,TRUE,"GENERAL";"TAB3",#N/A,TRUE,"GENERAL";"TAB4",#N/A,TRUE,"GENERAL";"TAB5",#N/A,TRUE,"GENERAL"}</definedName>
    <definedName name="_i8">{"via1",#N/A,TRUE,"general";"via2",#N/A,TRUE,"general";"via3",#N/A,TRUE,"general"}</definedName>
    <definedName name="_i9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>{"via1",#N/A,TRUE,"general";"via2",#N/A,TRUE,"general";"via3",#N/A,TRUE,"general"}</definedName>
    <definedName name="_k5">{"via1",#N/A,TRUE,"general";"via2",#N/A,TRUE,"general";"via3",#N/A,TRUE,"general"}</definedName>
    <definedName name="_k6">{"TAB1",#N/A,TRUE,"GENERAL";"TAB2",#N/A,TRUE,"GENERAL";"TAB3",#N/A,TRUE,"GENERAL";"TAB4",#N/A,TRUE,"GENERAL";"TAB5",#N/A,TRUE,"GENERAL"}</definedName>
    <definedName name="_k7">{"via1",#N/A,TRUE,"general";"via2",#N/A,TRUE,"general";"via3",#N/A,TRUE,"general"}</definedName>
    <definedName name="_k8">{"via1",#N/A,TRUE,"general";"via2",#N/A,TRUE,"general";"via3",#N/A,TRUE,"general"}</definedName>
    <definedName name="_k9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>{"TAB1",#N/A,TRUE,"GENERAL";"TAB2",#N/A,TRUE,"GENERAL";"TAB3",#N/A,TRUE,"GENERAL";"TAB4",#N/A,TRUE,"GENERAL";"TAB5",#N/A,TRUE,"GENERAL"}</definedName>
    <definedName name="_m3">{"via1",#N/A,TRUE,"general";"via2",#N/A,TRUE,"general";"via3",#N/A,TRUE,"general"}</definedName>
    <definedName name="_m4">{"TAB1",#N/A,TRUE,"GENERAL";"TAB2",#N/A,TRUE,"GENERAL";"TAB3",#N/A,TRUE,"GENERAL";"TAB4",#N/A,TRUE,"GENERAL";"TAB5",#N/A,TRUE,"GENERAL"}</definedName>
    <definedName name="_m5">{"via1",#N/A,TRUE,"general";"via2",#N/A,TRUE,"general";"via3",#N/A,TRUE,"general"}</definedName>
    <definedName name="_m6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>{"via1",#N/A,TRUE,"general";"via2",#N/A,TRUE,"general";"via3",#N/A,TRUE,"general"}</definedName>
    <definedName name="_m9">{"via1",#N/A,TRUE,"general";"via2",#N/A,TRUE,"general";"via3",#N/A,TRUE,"general"}</definedName>
    <definedName name="_MA2">#REF!</definedName>
    <definedName name="_MDC2">#REF!</definedName>
    <definedName name="_n3">{"TAB1",#N/A,TRUE,"GENERAL";"TAB2",#N/A,TRUE,"GENERAL";"TAB3",#N/A,TRUE,"GENERAL";"TAB4",#N/A,TRUE,"GENERAL";"TAB5",#N/A,TRUE,"GENERAL"}</definedName>
    <definedName name="_n4">{"via1",#N/A,TRUE,"general";"via2",#N/A,TRUE,"general";"via3",#N/A,TRUE,"general"}</definedName>
    <definedName name="_n5">{"TAB1",#N/A,TRUE,"GENERAL";"TAB2",#N/A,TRUE,"GENERAL";"TAB3",#N/A,TRUE,"GENERAL";"TAB4",#N/A,TRUE,"GENERAL";"TAB5",#N/A,TRUE,"GENERAL"}</definedName>
    <definedName name="_Nac2002">#REF!</definedName>
    <definedName name="_Nac2003">#REF!</definedName>
    <definedName name="_Nal2002">#REF!</definedName>
    <definedName name="_Nal2003">#REF!</definedName>
    <definedName name="_nyn7">{"via1",#N/A,TRUE,"general";"via2",#N/A,TRUE,"general";"via3",#N/A,TRUE,"general"}</definedName>
    <definedName name="_o4">{"via1",#N/A,TRUE,"general";"via2",#N/A,TRUE,"general";"via3",#N/A,TRUE,"general"}</definedName>
    <definedName name="_o5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>{"via1",#N/A,TRUE,"general";"via2",#N/A,TRUE,"general";"via3",#N/A,TRUE,"general"}</definedName>
    <definedName name="_o9">{"TAB1",#N/A,TRUE,"GENERAL";"TAB2",#N/A,TRUE,"GENERAL";"TAB3",#N/A,TRUE,"GENERAL";"TAB4",#N/A,TRUE,"GENERAL";"TAB5",#N/A,TRUE,"GENERAL"}</definedName>
    <definedName name="_Order1" hidden="1">0</definedName>
    <definedName name="_Order2" hidden="1">0</definedName>
    <definedName name="_p6">{"via1",#N/A,TRUE,"general";"via2",#N/A,TRUE,"general";"via3",#N/A,TRUE,"general"}</definedName>
    <definedName name="_p7">{"via1",#N/A,TRUE,"general";"via2",#N/A,TRUE,"general";"via3",#N/A,TRUE,"general"}</definedName>
    <definedName name="_p8">{"TAB1",#N/A,TRUE,"GENERAL";"TAB2",#N/A,TRUE,"GENERAL";"TAB3",#N/A,TRUE,"GENERAL";"TAB4",#N/A,TRUE,"GENERAL";"TAB5",#N/A,TRUE,"GENERAL"}</definedName>
    <definedName name="_pl1">'[4]Gabinetes ctrol, prot. y med. '!#REF!</definedName>
    <definedName name="_pl2">'[4]Gabinetes ctrol, prot. y med. '!#REF!</definedName>
    <definedName name="_PRE1">#REF!</definedName>
    <definedName name="_r">{"TAB1",#N/A,TRUE,"GENERAL";"TAB2",#N/A,TRUE,"GENERAL";"TAB3",#N/A,TRUE,"GENERAL";"TAB4",#N/A,TRUE,"GENERAL";"TAB5",#N/A,TRUE,"GENERAL"}</definedName>
    <definedName name="_r4r">{"via1",#N/A,TRUE,"general";"via2",#N/A,TRUE,"general";"via3",#N/A,TRUE,"general"}</definedName>
    <definedName name="_Regression_Out" hidden="1">#REF!</definedName>
    <definedName name="_Regression_X" hidden="1">#REF!</definedName>
    <definedName name="_Regression_Y" hidden="1">#REF!</definedName>
    <definedName name="_rtu6">{"via1",#N/A,TRUE,"general";"via2",#N/A,TRUE,"general";"via3",#N/A,TRUE,"general"}</definedName>
    <definedName name="_s1">{"via1",#N/A,TRUE,"general";"via2",#N/A,TRUE,"general";"via3",#N/A,TRUE,"general"}</definedName>
    <definedName name="_s2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>{"via1",#N/A,TRUE,"general";"via2",#N/A,TRUE,"general";"via3",#N/A,TRUE,"general"}</definedName>
    <definedName name="_s5">{"via1",#N/A,TRUE,"general";"via2",#N/A,TRUE,"general";"via3",#N/A,TRUE,"general"}</definedName>
    <definedName name="_s6">{"TAB1",#N/A,TRUE,"GENERAL";"TAB2",#N/A,TRUE,"GENERAL";"TAB3",#N/A,TRUE,"GENERAL";"TAB4",#N/A,TRUE,"GENERAL";"TAB5",#N/A,TRUE,"GENERAL"}</definedName>
    <definedName name="_s7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Sort" hidden="1">#REF!</definedName>
    <definedName name="_t3">{"TAB1",#N/A,TRUE,"GENERAL";"TAB2",#N/A,TRUE,"GENERAL";"TAB3",#N/A,TRUE,"GENERAL";"TAB4",#N/A,TRUE,"GENERAL";"TAB5",#N/A,TRUE,"GENERAL"}</definedName>
    <definedName name="_t4">{"via1",#N/A,TRUE,"general";"via2",#N/A,TRUE,"general";"via3",#N/A,TRUE,"general"}</definedName>
    <definedName name="_t5">{"TAB1",#N/A,TRUE,"GENERAL";"TAB2",#N/A,TRUE,"GENERAL";"TAB3",#N/A,TRUE,"GENERAL";"TAB4",#N/A,TRUE,"GENERAL";"TAB5",#N/A,TRUE,"GENERAL"}</definedName>
    <definedName name="_t6">{"via1",#N/A,TRUE,"general";"via2",#N/A,TRUE,"general";"via3",#N/A,TRUE,"general"}</definedName>
    <definedName name="_t66">{"TAB1",#N/A,TRUE,"GENERAL";"TAB2",#N/A,TRUE,"GENERAL";"TAB3",#N/A,TRUE,"GENERAL";"TAB4",#N/A,TRUE,"GENERAL";"TAB5",#N/A,TRUE,"GENERAL"}</definedName>
    <definedName name="_t7">{"via1",#N/A,TRUE,"general";"via2",#N/A,TRUE,"general";"via3",#N/A,TRUE,"general"}</definedName>
    <definedName name="_t77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>{"via1",#N/A,TRUE,"general";"via2",#N/A,TRUE,"general";"via3",#N/A,TRUE,"general"}</definedName>
    <definedName name="_t9">{"TAB1",#N/A,TRUE,"GENERAL";"TAB2",#N/A,TRUE,"GENERAL";"TAB3",#N/A,TRUE,"GENERAL";"TAB4",#N/A,TRUE,"GENERAL";"TAB5",#N/A,TRUE,"GENERAL"}</definedName>
    <definedName name="_t99">{"via1",#N/A,TRUE,"general";"via2",#N/A,TRUE,"general";"via3",#N/A,TRUE,"general"}</definedName>
    <definedName name="_Table2_Out" hidden="1">#REF!</definedName>
    <definedName name="_u4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>{"via1",#N/A,TRUE,"general";"via2",#N/A,TRUE,"general";"via3",#N/A,TRUE,"general"}</definedName>
    <definedName name="_u8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>{"via1",#N/A,TRUE,"general";"via2",#N/A,TRUE,"general";"via3",#N/A,TRUE,"general"}</definedName>
    <definedName name="_v3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>{"via1",#N/A,TRUE,"general";"via2",#N/A,TRUE,"general";"via3",#N/A,TRUE,"general"}</definedName>
    <definedName name="_v8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>{"via1",#N/A,TRUE,"general";"via2",#N/A,TRUE,"general";"via3",#N/A,TRUE,"general"}</definedName>
    <definedName name="_VM10">#REF!</definedName>
    <definedName name="_VM11">#REF!</definedName>
    <definedName name="_VM7">#REF!</definedName>
    <definedName name="_VM8">#REF!</definedName>
    <definedName name="_VM9">#REF!</definedName>
    <definedName name="_x1">{"TAB1",#N/A,TRUE,"GENERAL";"TAB2",#N/A,TRUE,"GENERAL";"TAB3",#N/A,TRUE,"GENERAL";"TAB4",#N/A,TRUE,"GENERAL";"TAB5",#N/A,TRUE,"GENERAL"}</definedName>
    <definedName name="_x2">{"via1",#N/A,TRUE,"general";"via2",#N/A,TRUE,"general";"via3",#N/A,TRUE,"general"}</definedName>
    <definedName name="_x3">{"via1",#N/A,TRUE,"general";"via2",#N/A,TRUE,"general";"via3",#N/A,TRUE,"general"}</definedName>
    <definedName name="_x4">{"via1",#N/A,TRUE,"general";"via2",#N/A,TRUE,"general";"via3",#N/A,TRUE,"general"}</definedName>
    <definedName name="_x5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>{"via1",#N/A,TRUE,"general";"via2",#N/A,TRUE,"general";"via3",#N/A,TRUE,"general"}</definedName>
    <definedName name="_x9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>{"via1",#N/A,TRUE,"general";"via2",#N/A,TRUE,"general";"via3",#N/A,TRUE,"general"}</definedName>
    <definedName name="_y4">{"via1",#N/A,TRUE,"general";"via2",#N/A,TRUE,"general";"via3",#N/A,TRUE,"general"}</definedName>
    <definedName name="_y5">{"TAB1",#N/A,TRUE,"GENERAL";"TAB2",#N/A,TRUE,"GENERAL";"TAB3",#N/A,TRUE,"GENERAL";"TAB4",#N/A,TRUE,"GENERAL";"TAB5",#N/A,TRUE,"GENERAL"}</definedName>
    <definedName name="_y6">{"via1",#N/A,TRUE,"general";"via2",#N/A,TRUE,"general";"via3",#N/A,TRUE,"general"}</definedName>
    <definedName name="_y7">{"via1",#N/A,TRUE,"general";"via2",#N/A,TRUE,"general";"via3",#N/A,TRUE,"general"}</definedName>
    <definedName name="_y8">{"via1",#N/A,TRUE,"general";"via2",#N/A,TRUE,"general";"via3",#N/A,TRUE,"general"}</definedName>
    <definedName name="_y9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>{"via1",#N/A,TRUE,"general";"via2",#N/A,TRUE,"general";"via3",#N/A,TRUE,"general"}</definedName>
    <definedName name="_z3">{"via1",#N/A,TRUE,"general";"via2",#N/A,TRUE,"general";"via3",#N/A,TRUE,"general"}</definedName>
    <definedName name="_z4">{"TAB1",#N/A,TRUE,"GENERAL";"TAB2",#N/A,TRUE,"GENERAL";"TAB3",#N/A,TRUE,"GENERAL";"TAB4",#N/A,TRUE,"GENERAL";"TAB5",#N/A,TRUE,"GENERAL"}</definedName>
    <definedName name="_z5">{"via1",#N/A,TRUE,"general";"via2",#N/A,TRUE,"general";"via3",#N/A,TRUE,"general"}</definedName>
    <definedName name="_z6">{"TAB1",#N/A,TRUE,"GENERAL";"TAB2",#N/A,TRUE,"GENERAL";"TAB3",#N/A,TRUE,"GENERAL";"TAB4",#N/A,TRUE,"GENERAL";"TAB5",#N/A,TRUE,"GENERAL"}</definedName>
    <definedName name="A">#REF!</definedName>
    <definedName name="A.A..A" localSheetId="2" hidden="1">{"total",#N/A,FALSE,"TD 0% ";"total",#N/A,FALSE,"TD 12%";"total",#N/A,FALSE,"TD 10%"}</definedName>
    <definedName name="A.A..A" hidden="1">{"total",#N/A,FALSE,"TD 0% ";"total",#N/A,FALSE,"TD 12%";"total",#N/A,FALSE,"TD 10%"}</definedName>
    <definedName name="A_IMPRESIÓN_IM">#REF!</definedName>
    <definedName name="a2a">{"TAB1",#N/A,TRUE,"GENERAL";"TAB2",#N/A,TRUE,"GENERAL";"TAB3",#N/A,TRUE,"GENERAL";"TAB4",#N/A,TRUE,"GENERAL";"TAB5",#N/A,TRUE,"GENERAL"}</definedName>
    <definedName name="AA" localSheetId="2" hidden="1">{#N/A,#N/A,TRUE,"INGENIERIA";#N/A,#N/A,TRUE,"COMPRAS";#N/A,#N/A,TRUE,"DIRECCION";#N/A,#N/A,TRUE,"RESUMEN"}</definedName>
    <definedName name="AA" hidden="1">{#N/A,#N/A,TRUE,"INGENIERIA";#N/A,#N/A,TRUE,"COMPRAS";#N/A,#N/A,TRUE,"DIRECCION";#N/A,#N/A,TRUE,"RESUMEN"}</definedName>
    <definedName name="aaaaas">{"TAB1",#N/A,TRUE,"GENERAL";"TAB2",#N/A,TRUE,"GENERAL";"TAB3",#N/A,TRUE,"GENERAL";"TAB4",#N/A,TRUE,"GENERAL";"TAB5",#N/A,TRUE,"GENERAL"}</definedName>
    <definedName name="AAC">[1]AASHTO!$A$14:$F$17</definedName>
    <definedName name="aas">{"TAB1",#N/A,TRUE,"GENERAL";"TAB2",#N/A,TRUE,"GENERAL";"TAB3",#N/A,TRUE,"GENERAL";"TAB4",#N/A,TRUE,"GENERAL";"TAB5",#N/A,TRUE,"GENERAL"}</definedName>
    <definedName name="ABG">[1]AASHTO!$A$2:$F$5</definedName>
    <definedName name="absc1">[5]!absc</definedName>
    <definedName name="AC" localSheetId="2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 hidden="1">"C:\C-314\VOLUMENES\volfin4.mdb"</definedName>
    <definedName name="ACERO">#REF!</definedName>
    <definedName name="activos">[6]Listado!$X$2:$X$17</definedName>
    <definedName name="actores">[7]Listado!$L$2:$L$11</definedName>
    <definedName name="AD" localSheetId="2" hidden="1">{#N/A,#N/A,TRUE,"INGENIERIA";#N/A,#N/A,TRUE,"COMPRAS";#N/A,#N/A,TRUE,"DIRECCION";#N/A,#N/A,TRUE,"RESUMEN"}</definedName>
    <definedName name="AD" hidden="1">{#N/A,#N/A,TRUE,"INGENIERIA";#N/A,#N/A,TRUE,"COMPRAS";#N/A,#N/A,TRUE,"DIRECCION";#N/A,#N/A,TRUE,"RESUMEN"}</definedName>
    <definedName name="ADFGSDB">{"via1",#N/A,TRUE,"general";"via2",#N/A,TRUE,"general";"via3",#N/A,TRUE,"general"}</definedName>
    <definedName name="adm" localSheetId="2">#REF!</definedName>
    <definedName name="adm">#REF!</definedName>
    <definedName name="administrador">[8]Informacion!$B$15</definedName>
    <definedName name="adoc1">[5]!absc</definedName>
    <definedName name="adoq">[9]!absc</definedName>
    <definedName name="adq" localSheetId="2">SUM(#REF!)</definedName>
    <definedName name="adq">SUM(#REF!)</definedName>
    <definedName name="ADSAD">{"TAB1",#N/A,TRUE,"GENERAL";"TAB2",#N/A,TRUE,"GENERAL";"TAB3",#N/A,TRUE,"GENERAL";"TAB4",#N/A,TRUE,"GENERAL";"TAB5",#N/A,TRUE,"GENERAL"}</definedName>
    <definedName name="AE" localSheetId="2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efa">{"via1",#N/A,TRUE,"general";"via2",#N/A,TRUE,"general";"via3",#N/A,TRUE,"general"}</definedName>
    <definedName name="AF" localSheetId="2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Fac.p">#REF!</definedName>
    <definedName name="afdsw">{"TAB1",#N/A,TRUE,"GENERAL";"TAB2",#N/A,TRUE,"GENERAL";"TAB3",#N/A,TRUE,"GENERAL";"TAB4",#N/A,TRUE,"GENERAL";"TAB5",#N/A,TRUE,"GENERAL"}</definedName>
    <definedName name="AG" localSheetId="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dsgg">{"via1",#N/A,TRUE,"general";"via2",#N/A,TRUE,"general";"via3",#N/A,TRUE,"general"}</definedName>
    <definedName name="AH" localSheetId="2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IU">#REF!</definedName>
    <definedName name="AjustDelAIU">#REF!</definedName>
    <definedName name="alc">[10]!absc</definedName>
    <definedName name="Analyst" hidden="1">#REF!</definedName>
    <definedName name="anscount" hidden="1">10</definedName>
    <definedName name="ant" localSheetId="2">#REF!</definedName>
    <definedName name="ant">#REF!</definedName>
    <definedName name="Antic">[11]BASES!$B$33</definedName>
    <definedName name="ANTICIPO">[12]BASES!$B$33</definedName>
    <definedName name="APac.c2002">#REF!</definedName>
    <definedName name="APac.c2003">#REF!</definedName>
    <definedName name="APac.p">#REF!</definedName>
    <definedName name="APURESUMIDOS">#REF!</definedName>
    <definedName name="APUS">#REF!</definedName>
    <definedName name="aqaq">{"TAB1",#N/A,TRUE,"GENERAL";"TAB2",#N/A,TRUE,"GENERAL";"TAB3",#N/A,TRUE,"GENERAL";"TAB4",#N/A,TRUE,"GENERAL";"TAB5",#N/A,TRUE,"GENERAL"}</definedName>
    <definedName name="ARAUCA">[13]PRESUPUESTO!#REF!</definedName>
    <definedName name="Área_de_Cantidades">#REF!</definedName>
    <definedName name="_xlnm.Print_Area" localSheetId="3">'1.1'!$A$1:$G$27</definedName>
    <definedName name="_xlnm.Print_Area" localSheetId="4">'2.1'!$A$1:$G$42</definedName>
    <definedName name="_xlnm.Print_Area" localSheetId="5">'2.2'!$A$1:$G$35</definedName>
    <definedName name="_xlnm.Print_Area" localSheetId="6">'2.3'!$A$1:$G$28</definedName>
    <definedName name="_xlnm.Print_Area" localSheetId="7">'2.4'!$A$1:$G$36</definedName>
    <definedName name="_xlnm.Print_Area" localSheetId="8">'2.5'!$A$1:$G$48</definedName>
    <definedName name="_xlnm.Print_Area" localSheetId="9">'2.6'!$A$1:$G$29</definedName>
    <definedName name="_xlnm.Print_Area" localSheetId="10">'2.7'!$A$1:$G$31</definedName>
    <definedName name="_xlnm.Print_Area" localSheetId="11">'2.8'!$A$1:$G$29</definedName>
    <definedName name="_xlnm.Print_Area" localSheetId="12">'3.1'!$A$1:$G$42</definedName>
    <definedName name="_xlnm.Print_Area" localSheetId="13">'3.2'!$A$1:$G$34</definedName>
    <definedName name="_xlnm.Print_Area" localSheetId="14">'4.1'!$A$1:$G$34</definedName>
    <definedName name="_xlnm.Print_Area" localSheetId="15">'5.1'!$A$1:$G$43</definedName>
    <definedName name="_xlnm.Print_Area" localSheetId="2">'ANEXO 3 OFERTA ECON.'!$A$1:$L$39</definedName>
    <definedName name="_xlnm.Print_Area" localSheetId="17">'Ppto. PMA'!$A$1:$H$45</definedName>
    <definedName name="arg" localSheetId="2" hidden="1">[14]MI!#REF!</definedName>
    <definedName name="arg" hidden="1">[14]MI!#REF!</definedName>
    <definedName name="ASB">[1]AASHTO!$A$8:$F$11</definedName>
    <definedName name="ASD">{"via1",#N/A,TRUE,"general";"via2",#N/A,TRUE,"general";"via3",#N/A,TRUE,"general"}</definedName>
    <definedName name="ASDA">{"via1",#N/A,TRUE,"general";"via2",#N/A,TRUE,"general";"via3",#N/A,TRUE,"general"}</definedName>
    <definedName name="asdasd">{"TAB1",#N/A,TRUE,"GENERAL";"TAB2",#N/A,TRUE,"GENERAL";"TAB3",#N/A,TRUE,"GENERAL";"TAB4",#N/A,TRUE,"GENERAL";"TAB5",#N/A,TRUE,"GENERAL"}</definedName>
    <definedName name="asdf">{"via1",#N/A,TRUE,"general";"via2",#N/A,TRUE,"general";"via3",#N/A,TRUE,"general"}</definedName>
    <definedName name="asdfa">{"via1",#N/A,TRUE,"general";"via2",#N/A,TRUE,"general";"via3",#N/A,TRUE,"general"}</definedName>
    <definedName name="ASDFSSGSHJNRYX">#REF!</definedName>
    <definedName name="ASES">#REF!</definedName>
    <definedName name="asfasd">{"via1",#N/A,TRUE,"general";"via2",#N/A,TRUE,"general";"via3",#N/A,TRUE,"general"}</definedName>
    <definedName name="asfasdl">{"via1",#N/A,TRUE,"general";"via2",#N/A,TRUE,"general";"via3",#N/A,TRUE,"general"}</definedName>
    <definedName name="asff">{"TAB1",#N/A,TRUE,"GENERAL";"TAB2",#N/A,TRUE,"GENERAL";"TAB3",#N/A,TRUE,"GENERAL";"TAB4",#N/A,TRUE,"GENERAL";"TAB5",#N/A,TRUE,"GENERAL"}</definedName>
    <definedName name="asfghjoi">{"via1",#N/A,TRUE,"general";"via2",#N/A,TRUE,"general";"via3",#N/A,TRUE,"general"}</definedName>
    <definedName name="asojkdr">{"TAB1",#N/A,TRUE,"GENERAL";"TAB2",#N/A,TRUE,"GENERAL";"TAB3",#N/A,TRUE,"GENERAL";"TAB4",#N/A,TRUE,"GENERAL";"TAB5",#N/A,TRUE,"GENERAL"}</definedName>
    <definedName name="at" localSheetId="2">#REF!</definedName>
    <definedName name="at">#REF!</definedName>
    <definedName name="AVal.c2002">#REF!</definedName>
    <definedName name="AVal.c2003">#REF!</definedName>
    <definedName name="AVal.p">#REF!</definedName>
    <definedName name="AVsc">#REF!</definedName>
    <definedName name="azaz">{"TAB1",#N/A,TRUE,"GENERAL";"TAB2",#N/A,TRUE,"GENERAL";"TAB3",#N/A,TRUE,"GENERAL";"TAB4",#N/A,TRUE,"GENERAL";"TAB5",#N/A,TRUE,"GENERAL"}</definedName>
    <definedName name="B">{"via1",#N/A,TRUE,"general";"via2",#N/A,TRUE,"general";"via3",#N/A,TRUE,"general"}</definedName>
    <definedName name="bASE">#REF!</definedName>
    <definedName name="Base_datos_IM">#REF!</definedName>
    <definedName name="BASE_DE_DATOS">#REF!</definedName>
    <definedName name="bbbbbb">{"via1",#N/A,TRUE,"general";"via2",#N/A,TRUE,"general";"via3",#N/A,TRUE,"general"}</definedName>
    <definedName name="bbbbbh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>#REF!</definedName>
    <definedName name="BDFB">{"via1",#N/A,TRUE,"general";"via2",#N/A,TRUE,"general";"via3",#N/A,TRUE,"general"}</definedName>
    <definedName name="BDFGDG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[6]Listado!$AH$2:$AH$3</definedName>
    <definedName name="bfnfv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>{"via1",#N/A,TRUE,"general";"via2",#N/A,TRUE,"general";"via3",#N/A,TRUE,"general"}</definedName>
    <definedName name="BGFBFH">{"via1",#N/A,TRUE,"general";"via2",#N/A,TRUE,"general";"via3",#N/A,TRUE,"general"}</definedName>
    <definedName name="bgvfcdx">{"via1",#N/A,TRUE,"general";"via2",#N/A,TRUE,"general";"via3",#N/A,TRUE,"general"}</definedName>
    <definedName name="br">{"TAB1",#N/A,TRUE,"GENERAL";"TAB2",#N/A,TRUE,"GENERAL";"TAB3",#N/A,TRUE,"GENERAL";"TAB4",#N/A,TRUE,"GENERAL";"TAB5",#N/A,TRUE,"GENERAL"}</definedName>
    <definedName name="BS_Data_Col" localSheetId="2" hidden="1">#REF!</definedName>
    <definedName name="BS_Data_Col" hidden="1">#REF!</definedName>
    <definedName name="bsb">{"via1",#N/A,TRUE,"general";"via2",#N/A,TRUE,"general";"via3",#N/A,TRUE,"general"}</definedName>
    <definedName name="BSpb" localSheetId="2" hidden="1">#REF!</definedName>
    <definedName name="BSpb" hidden="1">#REF!</definedName>
    <definedName name="bspoi">{"TAB1",#N/A,TRUE,"GENERAL";"TAB2",#N/A,TRUE,"GENERAL";"TAB3",#N/A,TRUE,"GENERAL";"TAB4",#N/A,TRUE,"GENERAL";"TAB5",#N/A,TRUE,"GENERAL"}</definedName>
    <definedName name="bt">{"via1",#N/A,TRUE,"general";"via2",#N/A,TRUE,"general";"via3",#N/A,TRUE,"general"}</definedName>
    <definedName name="BTYJHTR">{"TAB1",#N/A,TRUE,"GENERAL";"TAB2",#N/A,TRUE,"GENERAL";"TAB3",#N/A,TRUE,"GENERAL";"TAB4",#N/A,TRUE,"GENERAL";"TAB5",#N/A,TRUE,"GENERAL"}</definedName>
    <definedName name="BuiltIn_Print_Area">#REF!</definedName>
    <definedName name="BuiltIn_Print_Area___0">#REF!</definedName>
    <definedName name="BuiltIn_Print_Titles">#REF!</definedName>
    <definedName name="bvbc">{"TAB1",#N/A,TRUE,"GENERAL";"TAB2",#N/A,TRUE,"GENERAL";"TAB3",#N/A,TRUE,"GENERAL";"TAB4",#N/A,TRUE,"GENERAL";"TAB5",#N/A,TRUE,"GENERAL"}</definedName>
    <definedName name="bvcb">{"via1",#N/A,TRUE,"general";"via2",#N/A,TRUE,"general";"via3",#N/A,TRUE,"general"}</definedName>
    <definedName name="bvn">{"via1",#N/A,TRUE,"general";"via2",#N/A,TRUE,"general";"via3",#N/A,TRUE,"general"}</definedName>
    <definedName name="by">{"via1",#N/A,TRUE,"general";"via2",#N/A,TRUE,"general";"via3",#N/A,TRUE,"general"}</definedName>
    <definedName name="C_">#REF!</definedName>
    <definedName name="C_min">[15]D_AWG!$H$40</definedName>
    <definedName name="CAB">[16]Cab!$E$4:$X$28</definedName>
    <definedName name="CALCULO">#REF!</definedName>
    <definedName name="CALDAS">#REF!</definedName>
    <definedName name="CANT">#REF!</definedName>
    <definedName name="cap" localSheetId="2">#REF!</definedName>
    <definedName name="cap">#REF!</definedName>
    <definedName name="Capitalpb" localSheetId="2" hidden="1">#REF!</definedName>
    <definedName name="Capitalpb" hidden="1">#REF!</definedName>
    <definedName name="CapitalStructure" localSheetId="2" hidden="1">#REF!</definedName>
    <definedName name="CapitalStructure" hidden="1">#REF!</definedName>
    <definedName name="CAQUETÁ">[13]PRESUPUESTO!#REF!</definedName>
    <definedName name="Cashpb" localSheetId="2" hidden="1">#REF!</definedName>
    <definedName name="Cashpb" hidden="1">#REF!</definedName>
    <definedName name="categoria">[17]Hoja4!$E$3:$H$3</definedName>
    <definedName name="ccccc">{"TAB1",#N/A,TRUE,"GENERAL";"TAB2",#N/A,TRUE,"GENERAL";"TAB3",#N/A,TRUE,"GENERAL";"TAB4",#N/A,TRUE,"GENERAL";"TAB5",#N/A,TRUE,"GENERAL"}</definedName>
    <definedName name="CD">#REF!</definedName>
    <definedName name="cdcdc">{"via1",#N/A,TRUE,"general";"via2",#N/A,TRUE,"general";"via3",#N/A,TRUE,"general"}</definedName>
    <definedName name="CDctrl">[11]CDItem!$G$8</definedName>
    <definedName name="CDEYHH">#REF!</definedName>
    <definedName name="ceerf">{"TAB1",#N/A,TRUE,"GENERAL";"TAB2",#N/A,TRUE,"GENERAL";"TAB3",#N/A,TRUE,"GENERAL";"TAB4",#N/A,TRUE,"GENERAL";"TAB5",#N/A,TRUE,"GENERAL"}</definedName>
    <definedName name="centr">[7]Listado!$D$18:$D$23</definedName>
    <definedName name="centro">[6]Listado!$D$18:$D$23</definedName>
    <definedName name="Change_in_Cash" hidden="1">#REF!</definedName>
    <definedName name="Check_to_Cash" hidden="1">#REF!</definedName>
    <definedName name="ciencia">'[18]Indicadores de Ciencia'!$B$2:$B$27</definedName>
    <definedName name="CILINDRO">#REF!</definedName>
    <definedName name="CIRCUITOS">[19]Circuitos!$C$2:$C$891</definedName>
    <definedName name="Ciudades">[20]Insumos!$B$1769:$B$1868</definedName>
    <definedName name="CMAacDef">#REF!</definedName>
    <definedName name="CMAalDef">#REF!</definedName>
    <definedName name="CMIacDef">#REF!</definedName>
    <definedName name="CMIalDef">#REF!</definedName>
    <definedName name="CMOacDef">#REF!</definedName>
    <definedName name="CMOalDef">#REF!</definedName>
    <definedName name="CMTacDef">#REF!</definedName>
    <definedName name="CMTalDef">#REF!</definedName>
    <definedName name="COMP">#REF!</definedName>
    <definedName name="componentes">[6]Listado!$U$2:$U$9</definedName>
    <definedName name="conceptos">[6]Listado!$AG$2:$AG$4</definedName>
    <definedName name="Consultor">'[21]Datos básicos'!$B$2</definedName>
    <definedName name="Contratante">'[21]Datos básicos'!$B$1</definedName>
    <definedName name="contrato">#REF!</definedName>
    <definedName name="COPIA1">#REF!</definedName>
    <definedName name="COPIA2">#REF!</definedName>
    <definedName name="Corriente">[16]AMPACITY!$B$6:$I$28</definedName>
    <definedName name="cotas">#REF!</definedName>
    <definedName name="CRIT1">#REF!</definedName>
    <definedName name="ct">[15]D_AWG!$P$25</definedName>
    <definedName name="cua" localSheetId="2">#REF!</definedName>
    <definedName name="cua">#REF!</definedName>
    <definedName name="cumplimiento">[22]Viabilidad!$H$2:$H$4</definedName>
    <definedName name="CUNET">{"via1",#N/A,TRUE,"general";"via2",#N/A,TRUE,"general";"via3",#N/A,TRUE,"general"}</definedName>
    <definedName name="cv">{"TAB1",#N/A,TRUE,"GENERAL";"TAB2",#N/A,TRUE,"GENERAL";"TAB3",#N/A,TRUE,"GENERAL";"TAB4",#N/A,TRUE,"GENERAL";"TAB5",#N/A,TRUE,"GENERAL"}</definedName>
    <definedName name="cvfvd">{"via1",#N/A,TRUE,"general";"via2",#N/A,TRUE,"general";"via3",#N/A,TRUE,"general"}</definedName>
    <definedName name="cvn">{"TAB1",#N/A,TRUE,"GENERAL";"TAB2",#N/A,TRUE,"GENERAL";"TAB3",#N/A,TRUE,"GENERAL";"TAB4",#N/A,TRUE,"GENERAL";"TAB5",#N/A,TRUE,"GENERAL"}</definedName>
    <definedName name="CVXC">{"via1",#N/A,TRUE,"general";"via2",#N/A,TRUE,"general";"via3",#N/A,TRUE,"general"}</definedName>
    <definedName name="czz" localSheetId="2" hidden="1">'[2]ETAPA 50 SMMLV'!#REF!</definedName>
    <definedName name="czz" hidden="1">'[2]ETAPA 50 SMMLV'!#REF!</definedName>
    <definedName name="d">{"TAB1",#N/A,TRUE,"GENERAL";"TAB2",#N/A,TRUE,"GENERAL";"TAB3",#N/A,TRUE,"GENERAL";"TAB4",#N/A,TRUE,"GENERAL";"TAB5",#N/A,TRUE,"GENERAL"}</definedName>
    <definedName name="d_PH">[15]D_AWG!$V$37</definedName>
    <definedName name="DADADAD" localSheetId="2" hidden="1">{#N/A,#N/A,TRUE,"CODIGO DEPENDENCIA"}</definedName>
    <definedName name="DADADAD" hidden="1">{#N/A,#N/A,TRUE,"CODIGO DEPENDENCIA"}</definedName>
    <definedName name="dario">'[23]GPI 526'!#REF!</definedName>
    <definedName name="DASD">{"TAB1",#N/A,TRUE,"GENERAL";"TAB2",#N/A,TRUE,"GENERAL";"TAB3",#N/A,TRUE,"GENERAL";"TAB4",#N/A,TRUE,"GENERAL";"TAB5",#N/A,TRUE,"GENERAL"}</definedName>
    <definedName name="Datos">#REF!</definedName>
    <definedName name="datos1">'[24]Base de Diseño'!$A$1:$D$204</definedName>
    <definedName name="datos2">'[25]Base de Diseño'!$AF$2:$AK$245</definedName>
    <definedName name="DATOS211111">#REF!</definedName>
    <definedName name="datos3">#REF!</definedName>
    <definedName name="DATOS8555555555555555555555555555">#REF!</definedName>
    <definedName name="dbb">'[4]Gabinetes ctrol, prot. y med. '!#REF!</definedName>
    <definedName name="dbfdfbi">{"TAB1",#N/A,TRUE,"GENERAL";"TAB2",#N/A,TRUE,"GENERAL";"TAB3",#N/A,TRUE,"GENERAL";"TAB4",#N/A,TRUE,"GENERAL";"TAB5",#N/A,TRUE,"GENERAL"}</definedName>
    <definedName name="DCSDCTV">{"via1",#N/A,TRUE,"general";"via2",#N/A,TRUE,"general";"via3",#N/A,TRUE,"general"}</definedName>
    <definedName name="ddd">{"via1",#N/A,TRUE,"general";"via2",#N/A,TRUE,"general";"via3",#N/A,TRUE,"general"}</definedName>
    <definedName name="ddddt">{"via1",#N/A,TRUE,"general";"via2",#N/A,TRUE,"general";"via3",#N/A,TRUE,"general"}</definedName>
    <definedName name="ddewdw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alpb" hidden="1">#REF!</definedName>
    <definedName name="decision">[22]Viabilidad!$I$2:$I$3</definedName>
    <definedName name="deded">{"TAB1",#N/A,TRUE,"GENERAL";"TAB2",#N/A,TRUE,"GENERAL";"TAB3",#N/A,TRUE,"GENERAL";"TAB4",#N/A,TRUE,"GENERAL";"TAB5",#N/A,TRUE,"GENERAL"}</definedName>
    <definedName name="defd">{"via1",#N/A,TRUE,"general";"via2",#N/A,TRUE,"general";"via3",#N/A,TRUE,"general"}</definedName>
    <definedName name="demanto">#REF!</definedName>
    <definedName name="den_1a">[15]D_AWG!$N$26</definedName>
    <definedName name="den_2da">[15]D_AWG!$N$27</definedName>
    <definedName name="den_aisl">[15]D_AWG!$O$35</definedName>
    <definedName name="den_ch">[15]D_AWG!$AA$47</definedName>
    <definedName name="den_cond">[15]D_AWG!$D$29</definedName>
    <definedName name="DEPARTAMENTO">#REF!</definedName>
    <definedName name="DEPENDENCAS">[26]DEPENDENCIAS!$B$2:$B$21</definedName>
    <definedName name="DepreciationPB" hidden="1">#REF!</definedName>
    <definedName name="DER">[27]DIST!$C$7:$D$2942</definedName>
    <definedName name="desc_rps">[28]des_rps!$A$1:$A$364</definedName>
    <definedName name="dfa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>#REF!</definedName>
    <definedName name="DFBNJ">{"via1",#N/A,TRUE,"general";"via2",#N/A,TRUE,"general";"via3",#N/A,TRUE,"general"}</definedName>
    <definedName name="dfds">{"TAB1",#N/A,TRUE,"GENERAL";"TAB2",#N/A,TRUE,"GENERAL";"TAB3",#N/A,TRUE,"GENERAL";"TAB4",#N/A,TRUE,"GENERAL";"TAB5",#N/A,TRUE,"GENERAL"}</definedName>
    <definedName name="dfdsfi">{"via1",#N/A,TRUE,"general";"via2",#N/A,TRUE,"general";"via3",#N/A,TRUE,"general"}</definedName>
    <definedName name="dffffe">{"TAB1",#N/A,TRUE,"GENERAL";"TAB2",#N/A,TRUE,"GENERAL";"TAB3",#N/A,TRUE,"GENERAL";"TAB4",#N/A,TRUE,"GENERAL";"TAB5",#N/A,TRUE,"GENERAL"}</definedName>
    <definedName name="DFG">{"via1",#N/A,TRUE,"general";"via2",#N/A,TRUE,"general";"via3",#N/A,TRUE,"general"}</definedName>
    <definedName name="DFGBHJ">{"via1",#N/A,TRUE,"general";"via2",#N/A,TRUE,"general";"via3",#N/A,TRUE,"general"}</definedName>
    <definedName name="DFGDFG">{"via1",#N/A,TRUE,"general";"via2",#N/A,TRUE,"general";"via3",#N/A,TRUE,"general"}</definedName>
    <definedName name="DFGDYYB">{"TAB1",#N/A,TRUE,"GENERAL";"TAB2",#N/A,TRUE,"GENERAL";"TAB3",#N/A,TRUE,"GENERAL";"TAB4",#N/A,TRUE,"GENERAL";"TAB5",#N/A,TRUE,"GENERAL"}</definedName>
    <definedName name="dfgf">{"via1",#N/A,TRUE,"general";"via2",#N/A,TRUE,"general";"via3",#N/A,TRUE,"general"}</definedName>
    <definedName name="DFGFBOP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>{"via1",#N/A,TRUE,"general";"via2",#N/A,TRUE,"general";"via3",#N/A,TRUE,"general"}</definedName>
    <definedName name="dfhgh">{"via1",#N/A,TRUE,"general";"via2",#N/A,TRUE,"general";"via3",#N/A,TRUE,"general"}</definedName>
    <definedName name="dfj">{"via1",#N/A,TRUE,"general";"via2",#N/A,TRUE,"general";"via3",#N/A,TRUE,"general"}</definedName>
    <definedName name="DFRFRF">{"via1",#N/A,TRUE,"general";"via2",#N/A,TRUE,"general";"via3",#N/A,TRUE,"general"}</definedName>
    <definedName name="DFVUI">{"via1",#N/A,TRUE,"general";"via2",#N/A,TRUE,"general";"via3",#N/A,TRUE,"general"}</definedName>
    <definedName name="dg">{"via1",#N/A,TRUE,"general";"via2",#N/A,TRUE,"general";"via3",#N/A,TRUE,"general"}</definedName>
    <definedName name="dgdgr">{"via1",#N/A,TRUE,"general";"via2",#N/A,TRUE,"general";"via3",#N/A,TRUE,"general"}</definedName>
    <definedName name="dgfd">{"TAB1",#N/A,TRUE,"GENERAL";"TAB2",#N/A,TRUE,"GENERAL";"TAB3",#N/A,TRUE,"GENERAL";"TAB4",#N/A,TRUE,"GENERAL";"TAB5",#N/A,TRUE,"GENERAL"}</definedName>
    <definedName name="DGFDFVSDF">{"via1",#N/A,TRUE,"general";"via2",#N/A,TRUE,"general";"via3",#N/A,TRUE,"general"}</definedName>
    <definedName name="dgfdg">{"via1",#N/A,TRUE,"general";"via2",#N/A,TRUE,"general";"via3",#N/A,TRUE,"general"}</definedName>
    <definedName name="DGFG">{"via1",#N/A,TRUE,"general";"via2",#N/A,TRUE,"general";"via3",#N/A,TRUE,"general"}</definedName>
    <definedName name="dgfsado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>{"via1",#N/A,TRUE,"general";"via2",#N/A,TRUE,"general";"via3",#N/A,TRUE,"general"}</definedName>
    <definedName name="DH">{"via1",#N/A,TRUE,"general";"via2",#N/A,TRUE,"general";"via3",#N/A,TRUE,"general"}</definedName>
    <definedName name="dhdth">{"TAB1",#N/A,TRUE,"GENERAL";"TAB2",#N/A,TRUE,"GENERAL";"TAB3",#N/A,TRUE,"GENERAL";"TAB4",#N/A,TRUE,"GENERAL";"TAB5",#N/A,TRUE,"GENERAL"}</definedName>
    <definedName name="dhgh">{"via1",#N/A,TRUE,"general";"via2",#N/A,TRUE,"general";"via3",#N/A,TRUE,"general"}</definedName>
    <definedName name="dhp">'[4]Gabinetes ctrol, prot. y med. '!#REF!</definedName>
    <definedName name="djdytj">{"TAB1",#N/A,TRUE,"GENERAL";"TAB2",#N/A,TRUE,"GENERAL";"TAB3",#N/A,TRUE,"GENERAL";"TAB4",#N/A,TRUE,"GENERAL";"TAB5",#N/A,TRUE,"GENERAL"}</definedName>
    <definedName name="dl" localSheetId="2">#REF!</definedName>
    <definedName name="dl">#REF!</definedName>
    <definedName name="dr">'[4]Gabinetes ctrol, prot. y med. '!#REF!</definedName>
    <definedName name="drr">'[4]Gabinetes ctrol, prot. y med. '!#REF!</definedName>
    <definedName name="dry">{"via1",#N/A,TRUE,"general";"via2",#N/A,TRUE,"general";"via3",#N/A,TRUE,"general"}</definedName>
    <definedName name="DSAD">{"via1",#N/A,TRUE,"general";"via2",#N/A,TRUE,"general";"via3",#N/A,TRUE,"general"}</definedName>
    <definedName name="dsadfp">{"TAB1",#N/A,TRUE,"GENERAL";"TAB2",#N/A,TRUE,"GENERAL";"TAB3",#N/A,TRUE,"GENERAL";"TAB4",#N/A,TRUE,"GENERAL";"TAB5",#N/A,TRUE,"GENERAL"}</definedName>
    <definedName name="DSD">{"via1",#N/A,TRUE,"general";"via2",#N/A,TRUE,"general";"via3",#N/A,TRUE,"general"}</definedName>
    <definedName name="dsdads4">{"TAB1",#N/A,TRUE,"GENERAL";"TAB2",#N/A,TRUE,"GENERAL";"TAB3",#N/A,TRUE,"GENERAL";"TAB4",#N/A,TRUE,"GENERAL";"TAB5",#N/A,TRUE,"GENERAL"}</definedName>
    <definedName name="DSF">{"via1",#N/A,TRUE,"general";"via2",#N/A,TRUE,"general";"via3",#N/A,TRUE,"general"}</definedName>
    <definedName name="DSFCVTY">{"TAB1",#N/A,TRUE,"GENERAL";"TAB2",#N/A,TRUE,"GENERAL";"TAB3",#N/A,TRUE,"GENERAL";"TAB4",#N/A,TRUE,"GENERAL";"TAB5",#N/A,TRUE,"GENERAL"}</definedName>
    <definedName name="dsfg">{"via1",#N/A,TRUE,"general";"via2",#N/A,TRUE,"general";"via3",#N/A,TRUE,"general"}</definedName>
    <definedName name="dsfhgfdh">{"TAB1",#N/A,TRUE,"GENERAL";"TAB2",#N/A,TRUE,"GENERAL";"TAB3",#N/A,TRUE,"GENERAL";"TAB4",#N/A,TRUE,"GENERAL";"TAB5",#N/A,TRUE,"GENERAL"}</definedName>
    <definedName name="dsfsdf">{"via1",#N/A,TRUE,"general";"via2",#N/A,TRUE,"general";"via3",#N/A,TRUE,"general"}</definedName>
    <definedName name="DSFSDFCXV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>{"via1",#N/A,TRUE,"general";"via2",#N/A,TRUE,"general";"via3",#N/A,TRUE,"general"}</definedName>
    <definedName name="dtrhj">{"via1",#N/A,TRUE,"general";"via2",#N/A,TRUE,"general";"via3",#N/A,TRUE,"general"}</definedName>
    <definedName name="dxfgg">{"via1",#N/A,TRUE,"general";"via2",#N/A,TRUE,"general";"via3",#N/A,TRUE,"general"}</definedName>
    <definedName name="DZ.Main" localSheetId="2" hidden="1">#REF!</definedName>
    <definedName name="DZ.Main" hidden="1">#REF!</definedName>
    <definedName name="E">[15]D_AWG!$P$35</definedName>
    <definedName name="e3e33">{"via1",#N/A,TRUE,"general";"via2",#N/A,TRUE,"general";"via3",#N/A,TRUE,"general"}</definedName>
    <definedName name="EDEDWSWQA">{"TAB1",#N/A,TRUE,"GENERAL";"TAB2",#N/A,TRUE,"GENERAL";"TAB3",#N/A,TRUE,"GENERAL";"TAB4",#N/A,TRUE,"GENERAL";"TAB5",#N/A,TRUE,"GENERAL"}</definedName>
    <definedName name="edgfhmn">{"via1",#N/A,TRUE,"general";"via2",#N/A,TRUE,"general";"via3",#N/A,TRUE,"general"}</definedName>
    <definedName name="EE">#REF!</definedName>
    <definedName name="eee">#REF!</definedName>
    <definedName name="eeedfr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>{"via1",#N/A,TRUE,"general";"via2",#N/A,TRUE,"general";"via3",#N/A,TRUE,"general"}</definedName>
    <definedName name="efef">{"TAB1",#N/A,TRUE,"GENERAL";"TAB2",#N/A,TRUE,"GENERAL";"TAB3",#N/A,TRUE,"GENERAL";"TAB4",#N/A,TRUE,"GENERAL";"TAB5",#N/A,TRUE,"GENERAL"}</definedName>
    <definedName name="efer">{"via1",#N/A,TRUE,"general";"via2",#N/A,TRUE,"general";"via3",#N/A,TRUE,"general"}</definedName>
    <definedName name="eficiencia">'[29]Indicadores de Eficiencia'!$B$2</definedName>
    <definedName name="egeg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>#REF!</definedName>
    <definedName name="empleo">'[18]Indicadores de Empleo'!$B$2:$B$15</definedName>
    <definedName name="EMULSIONRL">#REF!</definedName>
    <definedName name="ent_financiadoras">'[6]Entidades Financiadoras'!$A$1:$A$1414</definedName>
    <definedName name="EQMENOR">#REF!</definedName>
    <definedName name="equipo">[30]Equipo!$A$7:$A$65536</definedName>
    <definedName name="eqw">{"via1",#N/A,TRUE,"general";"via2",#N/A,TRUE,"general";"via3",#N/A,TRUE,"general"}</definedName>
    <definedName name="erg">{"TAB1",#N/A,TRUE,"GENERAL";"TAB2",#N/A,TRUE,"GENERAL";"TAB3",#N/A,TRUE,"GENERAL";"TAB4",#N/A,TRUE,"GENERAL";"TAB5",#N/A,TRUE,"GENERAL"}</definedName>
    <definedName name="erger">{"via1",#N/A,TRUE,"general";"via2",#N/A,TRUE,"general";"via3",#N/A,TRUE,"general"}</definedName>
    <definedName name="ergerg">{"via1",#N/A,TRUE,"general";"via2",#N/A,TRUE,"general";"via3",#N/A,TRUE,"general"}</definedName>
    <definedName name="ergfegr">{"via1",#N/A,TRUE,"general";"via2",#N/A,TRUE,"general";"via3",#N/A,TRUE,"general"}</definedName>
    <definedName name="ergge">{"TAB1",#N/A,TRUE,"GENERAL";"TAB2",#N/A,TRUE,"GENERAL";"TAB3",#N/A,TRUE,"GENERAL";"TAB4",#N/A,TRUE,"GENERAL";"TAB5",#N/A,TRUE,"GENERAL"}</definedName>
    <definedName name="erggewg">{"via1",#N/A,TRUE,"general";"via2",#N/A,TRUE,"general";"via3",#N/A,TRUE,"general"}</definedName>
    <definedName name="ergreg">{"TAB1",#N/A,TRUE,"GENERAL";"TAB2",#N/A,TRUE,"GENERAL";"TAB3",#N/A,TRUE,"GENERAL";"TAB4",#N/A,TRUE,"GENERAL";"TAB5",#N/A,TRUE,"GENERAL"}</definedName>
    <definedName name="ergregerg">{"via1",#N/A,TRUE,"general";"via2",#N/A,TRUE,"general";"via3",#N/A,TRUE,"general"}</definedName>
    <definedName name="ergrg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>{"via1",#N/A,TRUE,"general";"via2",#N/A,TRUE,"general";"via3",#N/A,TRUE,"general"}</definedName>
    <definedName name="erheyh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>{"via1",#N/A,TRUE,"general";"via2",#N/A,TRUE,"general";"via3",#N/A,TRUE,"general"}</definedName>
    <definedName name="erte">{"via1",#N/A,TRUE,"general";"via2",#N/A,TRUE,"general";"via3",#N/A,TRUE,"general"}</definedName>
    <definedName name="erter">{"TAB1",#N/A,TRUE,"GENERAL";"TAB2",#N/A,TRUE,"GENERAL";"TAB3",#N/A,TRUE,"GENERAL";"TAB4",#N/A,TRUE,"GENERAL";"TAB5",#N/A,TRUE,"GENERAL"}</definedName>
    <definedName name="ertert">{"via1",#N/A,TRUE,"general";"via2",#N/A,TRUE,"general";"via3",#N/A,TRUE,"general"}</definedName>
    <definedName name="ertgyhik">{"TAB1",#N/A,TRUE,"GENERAL";"TAB2",#N/A,TRUE,"GENERAL";"TAB3",#N/A,TRUE,"GENERAL";"TAB4",#N/A,TRUE,"GENERAL";"TAB5",#N/A,TRUE,"GENERAL"}</definedName>
    <definedName name="ERTRE">#REF!</definedName>
    <definedName name="ertreb">{"via1",#N/A,TRUE,"general";"via2",#N/A,TRUE,"general";"via3",#N/A,TRUE,"general"}</definedName>
    <definedName name="ertret">{"TAB1",#N/A,TRUE,"GENERAL";"TAB2",#N/A,TRUE,"GENERAL";"TAB3",#N/A,TRUE,"GENERAL";"TAB4",#N/A,TRUE,"GENERAL";"TAB5",#N/A,TRUE,"GENERAL"}</definedName>
    <definedName name="erttret">{"via1",#N/A,TRUE,"general";"via2",#N/A,TRUE,"general";"via3",#N/A,TRUE,"general"}</definedName>
    <definedName name="ertuiy">{"via1",#N/A,TRUE,"general";"via2",#N/A,TRUE,"general";"via3",#N/A,TRUE,"general"}</definedName>
    <definedName name="ertwert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>{"via1",#N/A,TRUE,"general";"via2",#N/A,TRUE,"general";"via3",#N/A,TRUE,"general"}</definedName>
    <definedName name="erware">{"via1",#N/A,TRUE,"general";"via2",#N/A,TRUE,"general";"via3",#N/A,TRUE,"general"}</definedName>
    <definedName name="ERWER">{"via1",#N/A,TRUE,"general";"via2",#N/A,TRUE,"general";"via3",#N/A,TRUE,"general"}</definedName>
    <definedName name="erwertd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>{"via1",#N/A,TRUE,"general";"via2",#N/A,TRUE,"general";"via3",#N/A,TRUE,"general"}</definedName>
    <definedName name="ery">{"via1",#N/A,TRUE,"general";"via2",#N/A,TRUE,"general";"via3",#N/A,TRUE,"general"}</definedName>
    <definedName name="eryhd">{"via1",#N/A,TRUE,"general";"via2",#N/A,TRUE,"general";"via3",#N/A,TRUE,"general"}</definedName>
    <definedName name="eryhdf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>{"via1",#N/A,TRUE,"general";"via2",#N/A,TRUE,"general";"via3",#N/A,TRUE,"general"}</definedName>
    <definedName name="eryty">{"via1",#N/A,TRUE,"general";"via2",#N/A,TRUE,"general";"via3",#N/A,TRUE,"general"}</definedName>
    <definedName name="eryy">{"via1",#N/A,TRUE,"general";"via2",#N/A,TRUE,"general";"via3",#N/A,TRUE,"general"}</definedName>
    <definedName name="Esp_PC">[15]D_AWG!$S$36</definedName>
    <definedName name="estado">[22]Inicio!$V$3:$V$4</definedName>
    <definedName name="Estado1">'[31]EV-28'!$I$1:$I$2</definedName>
    <definedName name="etapas_proyecto">'[31]EV-28'!$J$1:$J$3</definedName>
    <definedName name="etertgg">{"via1",#N/A,TRUE,"general";"via2",#N/A,TRUE,"general";"via3",#N/A,TRUE,"general"}</definedName>
    <definedName name="etewt">{"TAB1",#N/A,TRUE,"GENERAL";"TAB2",#N/A,TRUE,"GENERAL";"TAB3",#N/A,TRUE,"GENERAL";"TAB4",#N/A,TRUE,"GENERAL";"TAB5",#N/A,TRUE,"GENERAL"}</definedName>
    <definedName name="etu">{"via1",#N/A,TRUE,"general";"via2",#N/A,TRUE,"general";"via3",#N/A,TRUE,"general"}</definedName>
    <definedName name="etueh">{"via1",#N/A,TRUE,"general";"via2",#N/A,TRUE,"general";"via3",#N/A,TRUE,"general"}</definedName>
    <definedName name="etyty">{"via1",#N/A,TRUE,"general";"via2",#N/A,TRUE,"general";"via3",#N/A,TRUE,"general"}</definedName>
    <definedName name="etyu">{"TAB1",#N/A,TRUE,"GENERAL";"TAB2",#N/A,TRUE,"GENERAL";"TAB3",#N/A,TRUE,"GENERAL";"TAB4",#N/A,TRUE,"GENERAL";"TAB5",#N/A,TRUE,"GENERAL"}</definedName>
    <definedName name="eu">{"via1",#N/A,TRUE,"general";"via2",#N/A,TRUE,"general";"via3",#N/A,TRUE,"general"}</definedName>
    <definedName name="eut">{"via1",#N/A,TRUE,"general";"via2",#N/A,TRUE,"general";"via3",#N/A,TRUE,"general"}</definedName>
    <definedName name="euyt">{"TAB1",#N/A,TRUE,"GENERAL";"TAB2",#N/A,TRUE,"GENERAL";"TAB3",#N/A,TRUE,"GENERAL";"TAB4",#N/A,TRUE,"GENERAL";"TAB5",#N/A,TRUE,"GENERAL"}</definedName>
    <definedName name="ev.Calculation" hidden="1">-4135</definedName>
    <definedName name="ev.Initialized" hidden="1">FALSE</definedName>
    <definedName name="ewegt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BuiltIn_Print_Area_3">#REF!</definedName>
    <definedName name="Excel_BuiltIn_Print_Area_3_X">#REF!</definedName>
    <definedName name="Excel_BuiltIn_Print_Titles_10">[23]SKJ452!#REF!</definedName>
    <definedName name="Excel_BuiltIn_Print_Titles_11">[23]ITA878!#REF!</definedName>
    <definedName name="Excel_BuiltIn_Print_Titles_12">'[23]AEA-944'!#REF!</definedName>
    <definedName name="Excel_BuiltIn_Print_Titles_13">'[23]DUB-823'!#REF!</definedName>
    <definedName name="Excel_BuiltIn_Print_Titles_14">'[23]GPI 526'!#REF!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[23]XXJ617!#REF!</definedName>
    <definedName name="Excel_BuiltIn_Print_Titles_20">#REF!</definedName>
    <definedName name="Excel_BuiltIn_Print_Titles_21">[23]SNG_855!#REF!</definedName>
    <definedName name="Excel_BuiltIn_Print_Titles_23">#REF!</definedName>
    <definedName name="Excel_BuiltIn_Print_Titles_3">'[32]COSTOS OFICINA'!#REF!</definedName>
    <definedName name="Excel_BuiltIn_Print_Titles_4">'[32]COSTOS CAMPAMENTO'!#REF!</definedName>
    <definedName name="Excel_BuiltIn_Print_Titles_5">'[23]VEA 374'!#REF!</definedName>
    <definedName name="Excel_BuiltIn_Print_Titles_5_XX">'[23]VEA 374'!#REF!</definedName>
    <definedName name="Excel_BuiltIn_Print_Titles_6">#REF!</definedName>
    <definedName name="Excel_BuiltIn_Print_Titles_7">[23]HFB024!#REF!</definedName>
    <definedName name="Excel_BuiltIn_Print_Titles_8">#REF!</definedName>
    <definedName name="Excel_BuiltIn_Print_Titles_9">[23]PAJ825!#REF!</definedName>
    <definedName name="Executivepb" hidden="1">#REF!</definedName>
    <definedName name="Extracción_IM">#REF!</definedName>
    <definedName name="FACT">#REF!</definedName>
    <definedName name="FACTORPRESTACIONAL">#REF!</definedName>
    <definedName name="Factpb" hidden="1">#REF!</definedName>
    <definedName name="Factpb2" hidden="1">#REF!</definedName>
    <definedName name="fda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>{"via1",#N/A,TRUE,"general";"via2",#N/A,TRUE,"general";"via3",#N/A,TRUE,"general"}</definedName>
    <definedName name="FDGD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>#REF!</definedName>
    <definedName name="fdsf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>{"via1",#N/A,TRUE,"general";"via2",#N/A,TRUE,"general";"via3",#N/A,TRUE,"general"}</definedName>
    <definedName name="fdsgfds">{"via1",#N/A,TRUE,"general";"via2",#N/A,TRUE,"general";"via3",#N/A,TRUE,"general"}</definedName>
    <definedName name="fdsgsdfu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>[21]Datos!$B$5</definedName>
    <definedName name="ferfer">{"via1",#N/A,TRUE,"general";"via2",#N/A,TRUE,"general";"via3",#N/A,TRUE,"general"}</definedName>
    <definedName name="FEW">#REF!</definedName>
    <definedName name="fff">{"via1",#N/A,TRUE,"general";"via2",#N/A,TRUE,"general";"via3",#N/A,TRUE,"general"}</definedName>
    <definedName name="ffffd">{"via1",#N/A,TRUE,"general";"via2",#N/A,TRUE,"general";"via3",#N/A,TRUE,"general"}</definedName>
    <definedName name="fffffft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>{"via1",#N/A,TRUE,"general";"via2",#N/A,TRUE,"general";"via3",#N/A,TRUE,"general"}</definedName>
    <definedName name="ffffy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>#REF!</definedName>
    <definedName name="fgdfg">{"TAB1",#N/A,TRUE,"GENERAL";"TAB2",#N/A,TRUE,"GENERAL";"TAB3",#N/A,TRUE,"GENERAL";"TAB4",#N/A,TRUE,"GENERAL";"TAB5",#N/A,TRUE,"GENERAL"}</definedName>
    <definedName name="fgdfsgr">{"via1",#N/A,TRUE,"general";"via2",#N/A,TRUE,"general";"via3",#N/A,TRUE,"general"}</definedName>
    <definedName name="fgdsfg">{"TAB1",#N/A,TRUE,"GENERAL";"TAB2",#N/A,TRUE,"GENERAL";"TAB3",#N/A,TRUE,"GENERAL";"TAB4",#N/A,TRUE,"GENERAL";"TAB5",#N/A,TRUE,"GENERAL"}</definedName>
    <definedName name="FGFDH">{"via1",#N/A,TRUE,"general";"via2",#N/A,TRUE,"general";"via3",#N/A,TRUE,"general"}</definedName>
    <definedName name="FGGFRGRG">#REF!</definedName>
    <definedName name="fgghhj">{"via1",#N/A,TRUE,"general";"via2",#N/A,TRUE,"general";"via3",#N/A,TRUE,"general"}</definedName>
    <definedName name="FGHFBC">{"via1",#N/A,TRUE,"general";"via2",#N/A,TRUE,"general";"via3",#N/A,TRUE,"general"}</definedName>
    <definedName name="fghfg">{"TAB1",#N/A,TRUE,"GENERAL";"TAB2",#N/A,TRUE,"GENERAL";"TAB3",#N/A,TRUE,"GENERAL";"TAB4",#N/A,TRUE,"GENERAL";"TAB5",#N/A,TRUE,"GENERAL"}</definedName>
    <definedName name="fghfgh">{"via1",#N/A,TRUE,"general";"via2",#N/A,TRUE,"general";"via3",#N/A,TRUE,"general"}</definedName>
    <definedName name="FGHFW">{"via1",#N/A,TRUE,"general";"via2",#N/A,TRUE,"general";"via3",#N/A,TRUE,"general"}</definedName>
    <definedName name="fghhh">{"TAB1",#N/A,TRUE,"GENERAL";"TAB2",#N/A,TRUE,"GENERAL";"TAB3",#N/A,TRUE,"GENERAL";"TAB4",#N/A,TRUE,"GENERAL";"TAB5",#N/A,TRUE,"GENERAL"}</definedName>
    <definedName name="fghsfgh">{"via1",#N/A,TRUE,"general";"via2",#N/A,TRUE,"general";"via3",#N/A,TRUE,"general"}</definedName>
    <definedName name="fght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>{"via1",#N/A,TRUE,"general";"via2",#N/A,TRUE,"general";"via3",#N/A,TRUE,"general"}</definedName>
    <definedName name="fhgh">{"via1",#N/A,TRUE,"general";"via2",#N/A,TRUE,"general";"via3",#N/A,TRUE,"general"}</definedName>
    <definedName name="FHGTRDHGT">#REF!</definedName>
    <definedName name="fhpltyunh">{"via1",#N/A,TRUE,"general";"via2",#N/A,TRUE,"general";"via3",#N/A,TRUE,"general"}</definedName>
    <definedName name="fid">[33]Fiducia!$F$7</definedName>
    <definedName name="FILTRANTE">#REF!</definedName>
    <definedName name="Financialpb" hidden="1">#REF!</definedName>
    <definedName name="Financialpb2" hidden="1">#REF!</definedName>
    <definedName name="FINISHER">#REF!</definedName>
    <definedName name="fma" localSheetId="2">#REF!</definedName>
    <definedName name="fma">#REF!</definedName>
    <definedName name="fmb" localSheetId="2">#REF!</definedName>
    <definedName name="fmb">#REF!</definedName>
    <definedName name="fmc" localSheetId="2">#REF!</definedName>
    <definedName name="fmc">#REF!</definedName>
    <definedName name="fpa" localSheetId="2">#REF!</definedName>
    <definedName name="fpa">#REF!</definedName>
    <definedName name="fpb" localSheetId="2">#REF!</definedName>
    <definedName name="fpb">#REF!</definedName>
    <definedName name="FPrestacional">[34]PlanCero!$D$8+[34]PlanCero!$D$9</definedName>
    <definedName name="frbgsd">{"TAB1",#N/A,TRUE,"GENERAL";"TAB2",#N/A,TRUE,"GENERAL";"TAB3",#N/A,TRUE,"GENERAL";"TAB4",#N/A,TRUE,"GENERAL";"TAB5",#N/A,TRUE,"GENERAL"}</definedName>
    <definedName name="frefr">{"via1",#N/A,TRUE,"general";"via2",#N/A,TRUE,"general";"via3",#N/A,TRUE,"general"}</definedName>
    <definedName name="frfa">{"via1",#N/A,TRUE,"general";"via2",#N/A,TRUE,"general";"via3",#N/A,TRUE,"general"}</definedName>
    <definedName name="frfr">{"TAB1",#N/A,TRUE,"GENERAL";"TAB2",#N/A,TRUE,"GENERAL";"TAB3",#N/A,TRUE,"GENERAL";"TAB4",#N/A,TRUE,"GENERAL";"TAB5",#N/A,TRUE,"GENERAL"}</definedName>
    <definedName name="FSERFFSF">#REF!</definedName>
    <definedName name="fwff">{"via1",#N/A,TRUE,"general";"via2",#N/A,TRUE,"general";"via3",#N/A,TRUE,"general"}</definedName>
    <definedName name="fwwe">{"via1",#N/A,TRUE,"general";"via2",#N/A,TRUE,"general";"via3",#N/A,TRUE,"general"}</definedName>
    <definedName name="G">#REF!</definedName>
    <definedName name="GAdministrativos">#REF!</definedName>
    <definedName name="GAdministrativosAl">#REF!</definedName>
    <definedName name="GAGTHH">#REF!</definedName>
    <definedName name="gbbfghghj">{"TAB1",#N/A,TRUE,"GENERAL";"TAB2",#N/A,TRUE,"GENERAL";"TAB3",#N/A,TRUE,"GENERAL";"TAB4",#N/A,TRUE,"GENERAL";"TAB5",#N/A,TRUE,"GENERAL"}</definedName>
    <definedName name="GDJNDG">3+(ROW(OFFSET(#REF!,0,0,200,1))-1)*0.0301507538</definedName>
    <definedName name="gdt">{"TAB1",#N/A,TRUE,"GENERAL";"TAB2",#N/A,TRUE,"GENERAL";"TAB3",#N/A,TRUE,"GENERAL";"TAB4",#N/A,TRUE,"GENERAL";"TAB5",#N/A,TRUE,"GENERAL"}</definedName>
    <definedName name="geg">{"via1",#N/A,TRUE,"general";"via2",#N/A,TRUE,"general";"via3",#N/A,TRUE,"general"}</definedName>
    <definedName name="gen">'[33]Gerencia Proyecto'!$G$47</definedName>
    <definedName name="GEOTEXTIL">#REF!</definedName>
    <definedName name="gerg">{"TAB1",#N/A,TRUE,"GENERAL";"TAB2",#N/A,TRUE,"GENERAL";"TAB3",#N/A,TRUE,"GENERAL";"TAB4",#N/A,TRUE,"GENERAL";"TAB5",#N/A,TRUE,"GENERAL"}</definedName>
    <definedName name="gerg54">{"via1",#N/A,TRUE,"general";"via2",#N/A,TRUE,"general";"via3",#N/A,TRUE,"general"}</definedName>
    <definedName name="gergew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estion">'[18]Indicadores Gestión'!$B$2:$B$403</definedName>
    <definedName name="gfd">{"TAB1",#N/A,TRUE,"GENERAL";"TAB2",#N/A,TRUE,"GENERAL";"TAB3",#N/A,TRUE,"GENERAL";"TAB4",#N/A,TRUE,"GENERAL";"TAB5",#N/A,TRUE,"GENERAL"}</definedName>
    <definedName name="gfdg">{"via1",#N/A,TRUE,"general";"via2",#N/A,TRUE,"general";"via3",#N/A,TRUE,"general"}</definedName>
    <definedName name="gfgfgr">{"via1",#N/A,TRUE,"general";"via2",#N/A,TRUE,"general";"via3",#N/A,TRUE,"general"}</definedName>
    <definedName name="gfhf">{"via1",#N/A,TRUE,"general";"via2",#N/A,TRUE,"general";"via3",#N/A,TRUE,"general"}</definedName>
    <definedName name="gfhfdh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>#REF!</definedName>
    <definedName name="GFJHGJ">{"TAB1",#N/A,TRUE,"GENERAL";"TAB2",#N/A,TRUE,"GENERAL";"TAB3",#N/A,TRUE,"GENERAL";"TAB4",#N/A,TRUE,"GENERAL";"TAB5",#N/A,TRUE,"GENERAL"}</definedName>
    <definedName name="gfjjh">{"via1",#N/A,TRUE,"general";"via2",#N/A,TRUE,"general";"via3",#N/A,TRUE,"general"}</definedName>
    <definedName name="gfutyj6">{"via1",#N/A,TRUE,"general";"via2",#N/A,TRUE,"general";"via3",#N/A,TRUE,"general"}</definedName>
    <definedName name="gg">{"TAB1",#N/A,TRUE,"GENERAL";"TAB2",#N/A,TRUE,"GENERAL";"TAB3",#N/A,TRUE,"GENERAL";"TAB4",#N/A,TRUE,"GENERAL";"TAB5",#N/A,TRUE,"GENERAL"}</definedName>
    <definedName name="ggdr">{"via1",#N/A,TRUE,"general";"via2",#N/A,TRUE,"general";"via3",#N/A,TRUE,"general"}</definedName>
    <definedName name="ggerg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>{"via1",#N/A,TRUE,"general";"via2",#N/A,TRUE,"general";"via3",#N/A,TRUE,"general"}</definedName>
    <definedName name="ggggd">{"TAB1",#N/A,TRUE,"GENERAL";"TAB2",#N/A,TRUE,"GENERAL";"TAB3",#N/A,TRUE,"GENERAL";"TAB4",#N/A,TRUE,"GENERAL";"TAB5",#N/A,TRUE,"GENERAL"}</definedName>
    <definedName name="gggggt">{"via1",#N/A,TRUE,"general";"via2",#N/A,TRUE,"general";"via3",#N/A,TRUE,"general"}</definedName>
    <definedName name="gggghn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>{"via1",#N/A,TRUE,"general";"via2",#N/A,TRUE,"general";"via3",#N/A,TRUE,"general"}</definedName>
    <definedName name="ggtgt">{"via1",#N/A,TRUE,"general";"via2",#N/A,TRUE,"general";"via3",#N/A,TRUE,"general"}</definedName>
    <definedName name="ghdghuy">{"via1",#N/A,TRUE,"general";"via2",#N/A,TRUE,"general";"via3",#N/A,TRUE,"general"}</definedName>
    <definedName name="GHDP">{"via1",#N/A,TRUE,"general";"via2",#N/A,TRUE,"general";"via3",#N/A,TRUE,"general"}</definedName>
    <definedName name="ghfg">{"via1",#N/A,TRUE,"general";"via2",#N/A,TRUE,"general";"via3",#N/A,TRUE,"general"}</definedName>
    <definedName name="GHJGH">#REF!</definedName>
    <definedName name="GHJGHJ">#REF!</definedName>
    <definedName name="GHKJHK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>{"via1",#N/A,TRUE,"general";"via2",#N/A,TRUE,"general";"via3",#N/A,TRUE,"general"}</definedName>
    <definedName name="gmvsa">'[4]Gabinetes ctrol, prot. y med. '!#REF!</definedName>
    <definedName name="GOpmasInversionAc">#REF!</definedName>
    <definedName name="GOpmasInversionAl">#REF!</definedName>
    <definedName name="GPS">#REF!</definedName>
    <definedName name="GRAF1ANO">{"via1",#N/A,TRUE,"general";"via2",#N/A,TRUE,"general";"via3",#N/A,TRUE,"general"}</definedName>
    <definedName name="GRAF1AÑO">{"TAB1",#N/A,TRUE,"GENERAL";"TAB2",#N/A,TRUE,"GENERAL";"TAB3",#N/A,TRUE,"GENERAL";"TAB4",#N/A,TRUE,"GENERAL";"TAB5",#N/A,TRUE,"GENERAL"}</definedName>
    <definedName name="GRAF2">#REF!</definedName>
    <definedName name="GRAF3">#REF!</definedName>
    <definedName name="gregds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>{"via1",#N/A,TRUE,"general";"via2",#N/A,TRUE,"general";"via3",#N/A,TRUE,"general"}</definedName>
    <definedName name="GRGRG">#REF!</definedName>
    <definedName name="grtyerh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>{"via1",#N/A,TRUE,"general";"via2",#N/A,TRUE,"general";"via3",#N/A,TRUE,"general"}</definedName>
    <definedName name="gtgt">{"via1",#N/A,TRUE,"general";"via2",#N/A,TRUE,"general";"via3",#N/A,TRUE,"general"}</definedName>
    <definedName name="gtgtg">{"via1",#N/A,TRUE,"general";"via2",#N/A,TRUE,"general";"via3",#N/A,TRUE,"general"}</definedName>
    <definedName name="gtgtgff">{"via1",#N/A,TRUE,"general";"via2",#N/A,TRUE,"general";"via3",#N/A,TRUE,"general"}</definedName>
    <definedName name="gtgtgyh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UAINÍA">[13]PRESUPUESTO!#REF!</definedName>
    <definedName name="GUAVIARE">[13]PRESUPUESTO!#REF!</definedName>
    <definedName name="guias">[31]Guias_Sectoriales!$A$1:$A$12</definedName>
    <definedName name="GVFDSVDSFGFFD">#REF!</definedName>
    <definedName name="h9h">{"via1",#N/A,TRUE,"general";"via2",#N/A,TRUE,"general";"via3",#N/A,TRUE,"general"}</definedName>
    <definedName name="hbfdhrw">{"TAB1",#N/A,TRUE,"GENERAL";"TAB2",#N/A,TRUE,"GENERAL";"TAB3",#N/A,TRUE,"GENERAL";"TAB4",#N/A,TRUE,"GENERAL";"TAB5",#N/A,TRUE,"GENERAL"}</definedName>
    <definedName name="hdfh">{"via1",#N/A,TRUE,"general";"via2",#N/A,TRUE,"general";"via3",#N/A,TRUE,"general"}</definedName>
    <definedName name="hdfh4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>{"via1",#N/A,TRUE,"general";"via2",#N/A,TRUE,"general";"via3",#N/A,TRUE,"general"}</definedName>
    <definedName name="hdhf">{"TAB1",#N/A,TRUE,"GENERAL";"TAB2",#N/A,TRUE,"GENERAL";"TAB3",#N/A,TRUE,"GENERAL";"TAB4",#N/A,TRUE,"GENERAL";"TAB5",#N/A,TRUE,"GENERAL"}</definedName>
    <definedName name="hfgh">{"via1",#N/A,TRUE,"general";"via2",#N/A,TRUE,"general";"via3",#N/A,TRUE,"general"}</definedName>
    <definedName name="hfh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>{"via1",#N/A,TRUE,"general";"via2",#N/A,TRUE,"general";"via3",#N/A,TRUE,"general"}</definedName>
    <definedName name="hg">{"via1",#N/A,TRUE,"general";"via2",#N/A,TRUE,"general";"via3",#N/A,TRUE,"general"}</definedName>
    <definedName name="HGFH">{"via1",#N/A,TRUE,"general";"via2",#N/A,TRUE,"general";"via3",#N/A,TRUE,"general"}</definedName>
    <definedName name="hgfhty">{"via1",#N/A,TRUE,"general";"via2",#N/A,TRUE,"general";"via3",#N/A,TRUE,"general"}</definedName>
    <definedName name="HGHFH7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>{"via1",#N/A,TRUE,"general";"via2",#N/A,TRUE,"general";"via3",#N/A,TRUE,"general"}</definedName>
    <definedName name="hgjfjw">{"via1",#N/A,TRUE,"general";"via2",#N/A,TRUE,"general";"via3",#N/A,TRUE,"general"}</definedName>
    <definedName name="HGJG">{"TAB1",#N/A,TRUE,"GENERAL";"TAB2",#N/A,TRUE,"GENERAL";"TAB3",#N/A,TRUE,"GENERAL";"TAB4",#N/A,TRUE,"GENERAL";"TAB5",#N/A,TRUE,"GENERAL"}</definedName>
    <definedName name="hh">'[3]46W9'!#REF!</definedName>
    <definedName name="HHGFHFGHF">#REF!</definedName>
    <definedName name="HHH">#REF!</definedName>
    <definedName name="hhhhhh">{"via1",#N/A,TRUE,"general";"via2",#N/A,TRUE,"general";"via3",#N/A,TRUE,"general"}</definedName>
    <definedName name="hhhhhho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>{"via1",#N/A,TRUE,"general";"via2",#N/A,TRUE,"general";"via3",#N/A,TRUE,"general"}</definedName>
    <definedName name="hhhyhyh">{"TAB1",#N/A,TRUE,"GENERAL";"TAB2",#N/A,TRUE,"GENERAL";"TAB3",#N/A,TRUE,"GENERAL";"TAB4",#N/A,TRUE,"GENERAL";"TAB5",#N/A,TRUE,"GENERAL"}</definedName>
    <definedName name="HHRT">#REF!</definedName>
    <definedName name="hhtrhreh">{"via1",#N/A,TRUE,"general";"via2",#N/A,TRUE,"general";"via3",#N/A,TRUE,"general"}</definedName>
    <definedName name="HisYear_0" localSheetId="2" hidden="1">#REF!</definedName>
    <definedName name="HisYear_0" hidden="1">#REF!</definedName>
    <definedName name="HisYear_1" localSheetId="2" hidden="1">#REF!</definedName>
    <definedName name="HisYear_1" hidden="1">#REF!</definedName>
    <definedName name="HisYear_2" localSheetId="2" hidden="1">#REF!</definedName>
    <definedName name="HisYear_2" hidden="1">#REF!</definedName>
    <definedName name="HisYear_3" hidden="1">#REF!</definedName>
    <definedName name="hjfg">{"via1",#N/A,TRUE,"general";"via2",#N/A,TRUE,"general";"via3",#N/A,TRUE,"general"}</definedName>
    <definedName name="hjgh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>{"via1",#N/A,TRUE,"general";"via2",#N/A,TRUE,"general";"via3",#N/A,TRUE,"general"}</definedName>
    <definedName name="hjkjk">{"via1",#N/A,TRUE,"general";"via2",#N/A,TRUE,"general";"via3",#N/A,TRUE,"general"}</definedName>
    <definedName name="hn">{"TAB1",#N/A,TRUE,"GENERAL";"TAB2",#N/A,TRUE,"GENERAL";"TAB3",#N/A,TRUE,"GENERAL";"TAB4",#N/A,TRUE,"GENERAL";"TAB5",#N/A,TRUE,"GENERAL"}</definedName>
    <definedName name="hn.ConvertZero1" hidden="1">[35]LTM!$G$461:$J$461,[35]LTM!$G$463:$J$464,[35]LTM!$G$468:$J$469,[35]LTM!$G$473:$J$475,[35]LTM!$G$480:$J$480,[35]LTM!$G$484:$J$485,[35]LTM!$G$490:$J$490,[35]LTM!$G$514:$J$518,[35]LTM!$G$525:$J$526,[35]LTM!$G$532:$J$537</definedName>
    <definedName name="hn.ConvertZero2" hidden="1">[35]LTM!$G$560:$J$560,[35]LTM!$H$590:$J$591,[35]LTM!$H$614:$J$614,[35]LTM!$H$635:$J$636,[35]LTM!$G$676:$J$680,[35]LTM!$G$686:$J$686,[35]LTM!$G$688:$J$694,[35]LTM!$G$681:$J$682</definedName>
    <definedName name="hn.ConvertZero3" hidden="1">[35]LTM!$G$699:$J$706,[35]LTM!$G$710:$J$714,[35]LTM!$G$717:$J$734,[35]LTM!$G$738:$J$738,[35]LTM!$G$745:$J$751</definedName>
    <definedName name="hn.ConvertZero4" hidden="1">[35]LTM!$G$840:$J$840,[35]LTM!$H$1266:$J$1266,[35]LTM!$G$1267:$J$1267,[35]LTM!$G$1454:$J$1461,[35]LTM!$J$1462,[35]LTM!$J$1463,[35]LTM!$G$1468:$J$1469,[35]LTM!$L$1469:$N$1469</definedName>
    <definedName name="hn.ConvertZeroUnhide1" hidden="1">[35]LTM!$G$1469:$J$1469,[35]LTM!$L$1469:$N$1469,[35]LTM!$H$1266:$J$1266</definedName>
    <definedName name="hn.Delete015" hidden="1">'[35]CREDIT STATS'!$B$9:$K$11,'[35]CREDIT STATS'!$O$11:$X$14,'[35]CREDIT STATS'!$B$25:$K$30,'[35]CREDIT STATS'!$O$25:$X$26</definedName>
    <definedName name="hn.DZ_MultByFXRates" hidden="1">[35]DropZone!$B$2:$I$118,[35]DropZone!$B$120:$I$132,[35]DropZone!$B$134:$I$136,[35]DropZone!$B$138:$I$146</definedName>
    <definedName name="hn.ExtDb" hidden="1">FALSE</definedName>
    <definedName name="hn.LTM_MultByFXRates" hidden="1">[35]LTM!$G$461:$N$477,[35]LTM!$G$480:$N$539,[35]LTM!$G$548:$N$667,[35]LTM!$G$676:$N$1266,[35]LTM!$G$1454:$N$1461,[35]LTM!$G$1463:$N$1465,[35]LTM!$G$1468:$N$1469</definedName>
    <definedName name="hn.ModelType" hidden="1">"DEAL"</definedName>
    <definedName name="hn.ModelVersion" hidden="1">1</definedName>
    <definedName name="hn.MultbyFXRates" hidden="1">[35]LTM!$G$461:$N$477,[35]LTM!$G$480:$N$539,[35]LTM!$G$548:$N$667,[35]LTM!$G$676:$N$1266,[35]LTM!$G$1454:$N$1461,[35]LTM!$G$1463:$N$1465,[35]LTM!$G$1468:$N$1469</definedName>
    <definedName name="hn.MultByFXRates1" hidden="1">[35]LTM!$G$461:$G$477,[35]LTM!$G$480:$G$539,[35]LTM!$G$548:$G$562,[35]LTM!$G$676:$G$840,[35]LTM!$G$1454:$G$1469</definedName>
    <definedName name="hn.MultByFXRates2" hidden="1">[35]LTM!$H$461:$H$477,[35]LTM!$H$480:$H$539,[35]LTM!$H$548:$H$667,[35]LTM!$H$676:$H$1266,[35]LTM!$H$1454:$H$1469</definedName>
    <definedName name="hn.MultByFXRates3" hidden="1">[35]LTM!$I$461:$I$477,[35]LTM!$I$480:$I$539,[35]LTM!$I$548:$I$667,[35]LTM!$I$676:$I$1266,[35]LTM!$I$1454:$I$1469</definedName>
    <definedName name="hn.MultbyFxrates4" hidden="1">[35]LTM!$J$461:$J$477,[35]LTM!$J$480:$J$539,[35]LTM!$J$548:$J$668,[35]LTM!$J$676:$J$1266,[35]LTM!$J$1454:$J$1461,[35]LTM!$J$1463:$J$1465,[35]LTM!$J$1468</definedName>
    <definedName name="hn.multbyfxrates5" hidden="1">[35]LTM!$L$461:$L$477,[35]LTM!$L$480:$L$539,[35]LTM!$L$548:$L$562,[35]LTM!$L$676:$L$840,[35]LTM!$L$1454:$L$1469</definedName>
    <definedName name="hn.multbyfxrates6" hidden="1">[35]LTM!$M$461:$M$477,[35]LTM!$M$480:$M$539,[35]LTM!$M$548:$M$668,[35]LTM!$M$676:$M$1266,[35]LTM!$M$1454:$M$1469</definedName>
    <definedName name="hn.multbyfxrates7" hidden="1">[35]LTM!$N$461:$N$477,[35]LTM!$N$480:$N$539,[35]LTM!$N$548:$N$667,[35]LTM!$N$676:$N$1266,[35]LTM!$N$1454:$N$1469</definedName>
    <definedName name="hn.MultByFXRatesBot1" hidden="1">[35]LTM!$G$676:$G$682,[35]LTM!$G$686,[35]LTM!$G$688:$G$694,[35]LTM!$G$699:$G$706,[35]LTM!$G$710:$G$714,[35]LTM!$G$717:$G$734,[35]LTM!$G$738,[35]LTM!$G$738,[35]LTM!$G$745:$G$751,[35]LTM!$G$840,[35]LTM!$G$1454:$G$1461,[35]LTM!$G$1468:$G$1469</definedName>
    <definedName name="hn.MultByFXRatesBot2" hidden="1">[35]LTM!$H$676:$H$682,[35]LTM!$H$686,[35]LTM!$H$688:$H$694,[35]LTM!$H$699:$H$706,[35]LTM!$H$710:$H$714,[35]LTM!$H$717:$H$734,[35]LTM!$H$738,[35]LTM!$H$745:$H$751,[35]LTM!$H$840,[35]LTM!$H$1266,[35]LTM!$H$1454:$H$1461,[35]LTM!$H$1468:$H$1469</definedName>
    <definedName name="hn.MultByFXRatesBot3" hidden="1">[35]LTM!$I$676:$I$682,[35]LTM!$I$686,[35]LTM!$I$688:$I$694,[35]LTM!$I$699:$I$706,[35]LTM!$I$710:$I$714,[35]LTM!$I$717:$I$734,[35]LTM!$I$738,[35]LTM!$I$745:$I$751,[35]LTM!$I$840,[35]LTM!$I$1266,[35]LTM!$I$1454:$I$1461,[35]LTM!$I$1468:$I$1469</definedName>
    <definedName name="hn.MultByFXRatesBot4" hidden="1">[35]LTM!$J$676:$J$682,[35]LTM!$J$686,[35]LTM!$J$688:$J$694,[35]LTM!$J$699:$J$706,[35]LTM!$J$710:$J$714,[35]LTM!$J$717:$J$734,[35]LTM!$J$738,[35]LTM!$J$745:$J$751,[35]LTM!$J$840,[35]LTM!$J$1266,[35]LTM!$J$1454:$J$1461,[35]LTM!$J$1463:$J$1465,[35]LTM!$J$1468</definedName>
    <definedName name="hn.MultByFXRatesBot5" hidden="1">[35]LTM!$L$676:$L$682,[35]LTM!$L$686,[35]LTM!$L$688:$L$694,[35]LTM!$L$699:$L$706,[35]LTM!$L$710:$L$714,[35]LTM!$L$717:$L$734,[35]LTM!$L$738,[35]LTM!$L$745:$L$751,[35]LTM!$L$837:$L$838,[35]LTM!$L$1454:$L$1458,[35]LTM!$L$1468:$L$1469</definedName>
    <definedName name="hn.MultByFXRatesBot6" hidden="1">[35]LTM!$M$676:$M$682,[35]LTM!$M$686,[35]LTM!$M$688:$M$694,[35]LTM!$M$699:$M$706,[35]LTM!$M$710:$M$714,[35]LTM!$M$717:$M$734,[35]LTM!$M$738,[35]LTM!$M$745:$M$751,[35]LTM!$M$837:$M$838,[35]LTM!$M$1454:$M$1458,[35]LTM!$M$1468:$M$1469</definedName>
    <definedName name="hn.MultByFXRatesBot7" hidden="1">[35]LTM!$N$676:$N$682,[35]LTM!$N$686,[35]LTM!$N$688:$N$694,[35]LTM!$N$699:$N$706,[35]LTM!$N$710:$N$714,[35]LTM!$N$717:$N$734,[35]LTM!$N$738,[35]LTM!$N$745:$N$751,[35]LTM!$N$837:$N$838,[35]LTM!$N$1454:$N$1458,[35]LTM!$N$1468:$N$1469</definedName>
    <definedName name="hn.MultByFXRatesTop1" hidden="1">[35]LTM!$G$461,[35]LTM!$G$463:$G$464,[35]LTM!$G$468:$G$469,[35]LTM!$G$473:$G$475,[35]LTM!$G$480,[35]LTM!$G$484:$G$485,[35]LTM!$G$490:$G$509,[35]LTM!$G$512,[35]LTM!$G$514:$G$518,[35]LTM!$G$525:$G$526,[35]LTM!$G$532:$G$537,[35]LTM!$G$560</definedName>
    <definedName name="hn.MultByFXRatesTop2" hidden="1">[35]LTM!$H$461,[35]LTM!$H$463:$H$464,[35]LTM!$H$468:$H$469,[35]LTM!$H$473:$H$475,[35]LTM!$H$480,[35]LTM!$H$484:$H$485,[35]LTM!$H$490:$H$509,[35]LTM!$H$512,[35]LTM!$H$514:$H$518,[35]LTM!$H$525:$H$526,[35]LTM!$H$532:$H$537,[35]LTM!$H$560,[35]LTM!$H$590:$H$591,[35]LTM!$H$614:$H$631,[35]LTM!$H$635:$H$636</definedName>
    <definedName name="hn.MultByFXRatesTop3" hidden="1">[35]LTM!$I$461,[35]LTM!$I$463:$I$464,[35]LTM!$I$468:$I$469,[35]LTM!$I$473:$I$475,[35]LTM!$I$480,[35]LTM!$I$484:$I$485,[35]LTM!$I$490:$I$509,[35]LTM!$I$512,[35]LTM!$I$514:$I$518,[35]LTM!$I$525:$I$526,[35]LTM!$I$532:$I$537,[35]LTM!$I$560,[35]LTM!$I$590:$I$591,[35]LTM!$I$614:$I$631,[35]LTM!$I$635:$I$636</definedName>
    <definedName name="hn.MultByFXRatesTop4" hidden="1">[35]LTM!$J$461,[35]LTM!$J$463:$J$464,[35]LTM!$J$468:$J$469,[35]LTM!$J$473:$J$475,[35]LTM!$J$480,[35]LTM!$J$484:$J$485,[35]LTM!$J$490:$J$509,[35]LTM!$J$512,[35]LTM!$J$514:$J$518,[35]LTM!$J$525:$J$526,[35]LTM!$J$532:$J$537,[35]LTM!$J$560,[35]LTM!$J$590:$J$591,[35]LTM!$J$614:$J$631,[35]LTM!$J$635:$J$636</definedName>
    <definedName name="hn.MultByFXRatesTop5" hidden="1">[35]LTM!$L$461,[35]LTM!$L$463:$L$464,[35]LTM!$L$468:$L$469,[35]LTM!$L$473:$L$475,[35]LTM!$L$480,[35]LTM!$L$484:$L$485,[35]LTM!$L$490:$L$509,[35]LTM!$L$512,[35]LTM!$L$514:$L$518,[35]LTM!$L$525:$L$526,[35]LTM!$L$532:$L$537,[35]LTM!$L$560</definedName>
    <definedName name="hn.MultByFXRatesTop6" hidden="1">[35]LTM!$M$461,[35]LTM!$M$463:$M$464,[35]LTM!$M$468:$M$469,[35]LTM!$M$473:$M$475,[35]LTM!$M$480,[35]LTM!$M$484:$M$485,[35]LTM!$M$490:$M$509,[35]LTM!$M$512,[35]LTM!$M$514:$M$518,[35]LTM!$M$525:$M$526,[35]LTM!$M$532:$M$537,[35]LTM!$M$560,[35]LTM!$M$590:$M$591,[35]LTM!$M$614:$M$631,[35]LTM!$M$635:$M$636</definedName>
    <definedName name="hn.MultByFXRatesTop7" hidden="1">[35]LTM!$N$461,[35]LTM!$N$463:$N$464,[35]LTM!$N$468:$N$469,[35]LTM!$N$473:$N$475,[35]LTM!$N$480,[35]LTM!$N$484:$N$485,[35]LTM!$N$490:$N$509,[35]LTM!$N$512,[35]LTM!$N$514:$N$518,[35]LTM!$N$525:$N$526,[35]LTM!$N$532:$N$537,[35]LTM!$N$560,[35]LTM!$N$590:$N$591,[35]LTM!$N$614:$N$631,[35]LTM!$N$635:$N$636</definedName>
    <definedName name="hn.NoUpload" hidden="1">0</definedName>
    <definedName name="hn.YearLabel" localSheetId="2" hidden="1">#REF!</definedName>
    <definedName name="hn.YearLabel" hidden="1">#REF!</definedName>
    <definedName name="HOJA1">#REF!</definedName>
    <definedName name="hreer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>{"via1",#N/A,TRUE,"general";"via2",#N/A,TRUE,"general";"via3",#N/A,TRUE,"general"}</definedName>
    <definedName name="hthdrf">{"TAB1",#N/A,TRUE,"GENERAL";"TAB2",#N/A,TRUE,"GENERAL";"TAB3",#N/A,TRUE,"GENERAL";"TAB4",#N/A,TRUE,"GENERAL";"TAB5",#N/A,TRUE,"GENERAL"}</definedName>
    <definedName name="HTHTHTH">#REF!</definedName>
    <definedName name="htryrt7">{"via1",#N/A,TRUE,"general";"via2",#N/A,TRUE,"general";"via3",#N/A,TRUE,"general"}</definedName>
    <definedName name="hyhjop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>{"via1",#N/A,TRUE,"general";"via2",#N/A,TRUE,"general";"via3",#N/A,TRUE,"general"}</definedName>
    <definedName name="I">#REF!</definedName>
    <definedName name="i8i">{"TAB1",#N/A,TRUE,"GENERAL";"TAB2",#N/A,TRUE,"GENERAL";"TAB3",#N/A,TRUE,"GENERAL";"TAB4",#N/A,TRUE,"GENERAL";"TAB5",#N/A,TRUE,"GENERAL"}</definedName>
    <definedName name="IANC">#REF!</definedName>
    <definedName name="ICCP">#REF!</definedName>
    <definedName name="ii">{"TAB1",#N/A,TRUE,"GENERAL";"TAB2",#N/A,TRUE,"GENERAL";"TAB3",#N/A,TRUE,"GENERAL";"TAB4",#N/A,TRUE,"GENERAL";"TAB5",#N/A,TRUE,"GENERAL"}</definedName>
    <definedName name="iii">{"via1",#N/A,TRUE,"general";"via2",#N/A,TRUE,"general";"via3",#N/A,TRUE,"general"}</definedName>
    <definedName name="iiii">{"via1",#N/A,TRUE,"general";"via2",#N/A,TRUE,"general";"via3",#N/A,TRUE,"general"}</definedName>
    <definedName name="iiiiiiik">{"via1",#N/A,TRUE,"general";"via2",#N/A,TRUE,"general";"via3",#N/A,TRUE,"general"}</definedName>
    <definedName name="iiiiuh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" localSheetId="2">#REF!</definedName>
    <definedName name="imp">#REF!</definedName>
    <definedName name="impacto">'[18]Indicadores de Impacto'!$B$2:$B$1479</definedName>
    <definedName name="impresion">#REF!</definedName>
    <definedName name="Incomepb" localSheetId="2" hidden="1">#REF!</definedName>
    <definedName name="Incomepb" hidden="1">#REF!</definedName>
    <definedName name="indicador">'[18]PR-04'!$T$1:$T$2</definedName>
    <definedName name="inf">#REF!</definedName>
    <definedName name="infl" localSheetId="2">#REF!</definedName>
    <definedName name="infl">#REF!</definedName>
    <definedName name="Inicio">[11]BASES!$E$26</definedName>
    <definedName name="ins" localSheetId="2">#REF!</definedName>
    <definedName name="ins" localSheetId="16">[36]Resumen!$G$37</definedName>
    <definedName name="ins" localSheetId="17">[36]Resumen!$G$37</definedName>
    <definedName name="ins">#REF!</definedName>
    <definedName name="INSUMOS">#REF!</definedName>
    <definedName name="int" localSheetId="2">#REF!</definedName>
    <definedName name="int">#REF!</definedName>
    <definedName name="intensidad">[6]Listado!$AE$2:$AE$4</definedName>
    <definedName name="INTFIN">#REF!</definedName>
    <definedName name="INV_11">'[37]PR 1'!$A$2:$N$655</definedName>
    <definedName name="Io">#REF!</definedName>
    <definedName name="IP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IGADOR">#REF!</definedName>
    <definedName name="IsColHidden" hidden="1">FALSE</definedName>
    <definedName name="IsLTMColHidden" hidden="1">FALSE</definedName>
    <definedName name="IsSecureRevolver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UI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>{"via1",#N/A,TRUE,"general";"via2",#N/A,TRUE,"general";"via3",#N/A,TRUE,"general"}</definedName>
    <definedName name="IUOP">#REF!</definedName>
    <definedName name="iuouio">{"via1",#N/A,TRUE,"general";"via2",#N/A,TRUE,"general";"via3",#N/A,TRUE,"general"}</definedName>
    <definedName name="iuyi9">{"TAB1",#N/A,TRUE,"GENERAL";"TAB2",#N/A,TRUE,"GENERAL";"TAB3",#N/A,TRUE,"GENERAL";"TAB4",#N/A,TRUE,"GENERAL";"TAB5",#N/A,TRUE,"GENERAL"}</definedName>
    <definedName name="IVA">#REF!</definedName>
    <definedName name="iyuiuyi">{"via1",#N/A,TRUE,"general";"via2",#N/A,TRUE,"general";"via3",#N/A,TRUE,"general"}</definedName>
    <definedName name="IZQ">[27]DIST!$G$7:$H$2413</definedName>
    <definedName name="J">#REF!</definedName>
    <definedName name="JB">#REF!</definedName>
    <definedName name="jd">{"via1",#N/A,TRUE,"general";"via2",#N/A,TRUE,"general";"via3",#N/A,TRUE,"general"}</definedName>
    <definedName name="jdh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>{"via1",#N/A,TRUE,"general";"via2",#N/A,TRUE,"general";"via3",#N/A,TRUE,"general"}</definedName>
    <definedName name="JGHD">#REF!</definedName>
    <definedName name="jghj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>{"via1",#N/A,TRUE,"general";"via2",#N/A,TRUE,"general";"via3",#N/A,TRUE,"general"}</definedName>
    <definedName name="JHK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>{"via1",#N/A,TRUE,"general";"via2",#N/A,TRUE,"general";"via3",#N/A,TRUE,"general"}</definedName>
    <definedName name="jjfq">{"via1",#N/A,TRUE,"general";"via2",#N/A,TRUE,"general";"via3",#N/A,TRUE,"general"}</definedName>
    <definedName name="jjjhjddfg">{"via1",#N/A,TRUE,"general";"via2",#N/A,TRUE,"general";"via3",#N/A,TRUE,"general"}</definedName>
    <definedName name="jjjjju">{"via1",#N/A,TRUE,"general";"via2",#N/A,TRUE,"general";"via3",#N/A,TRUE,"general"}</definedName>
    <definedName name="jjujujty">{"TAB1",#N/A,TRUE,"GENERAL";"TAB2",#N/A,TRUE,"GENERAL";"TAB3",#N/A,TRUE,"GENERAL";"TAB4",#N/A,TRUE,"GENERAL";"TAB5",#N/A,TRUE,"GENERAL"}</definedName>
    <definedName name="jjyjy">{"via1",#N/A,TRUE,"general";"via2",#N/A,TRUE,"general";"via3",#N/A,TRUE,"general"}</definedName>
    <definedName name="jkk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klj" hidden="1">#REF!</definedName>
    <definedName name="JRTJE">#REF!</definedName>
    <definedName name="JRYJ">{"via1",#N/A,TRUE,"general";"via2",#N/A,TRUE,"general";"via3",#N/A,TRUE,"general"}</definedName>
    <definedName name="jtyj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j">{"via1",#N/A,TRUE,"general";"via2",#N/A,TRUE,"general";"via3",#N/A,TRUE,"general"}</definedName>
    <definedName name="jujcx">{"via1",#N/A,TRUE,"general";"via2",#N/A,TRUE,"general";"via3",#N/A,TRUE,"general"}</definedName>
    <definedName name="jujuj">{"via1",#N/A,TRUE,"general";"via2",#N/A,TRUE,"general";"via3",#N/A,TRUE,"general"}</definedName>
    <definedName name="jujujuju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>{"via1",#N/A,TRUE,"general";"via2",#N/A,TRUE,"general";"via3",#N/A,TRUE,"general"}</definedName>
    <definedName name="JYJYT">3+(ROW(OFFSET(#REF!,0,0,200,1))-1)*0.0301507538</definedName>
    <definedName name="jyt">{"via1",#N/A,TRUE,"general";"via2",#N/A,TRUE,"general";"via3",#N/A,TRUE,"general"}</definedName>
    <definedName name="jytj">{"via1",#N/A,TRUE,"general";"via2",#N/A,TRUE,"general";"via3",#N/A,TRUE,"general"}</definedName>
    <definedName name="jyuju">{"via1",#N/A,TRUE,"general";"via2",#N/A,TRUE,"general";"via3",#N/A,TRUE,"general"}</definedName>
    <definedName name="jyujyuj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GHGH">#REF!</definedName>
    <definedName name="KHGGH">{"via1",#N/A,TRUE,"general";"via2",#N/A,TRUE,"general";"via3",#N/A,TRUE,"general"}</definedName>
    <definedName name="khjk7">{"TAB1",#N/A,TRUE,"GENERAL";"TAB2",#N/A,TRUE,"GENERAL";"TAB3",#N/A,TRUE,"GENERAL";"TAB4",#N/A,TRUE,"GENERAL";"TAB5",#N/A,TRUE,"GENERAL"}</definedName>
    <definedName name="kikik">{"via1",#N/A,TRUE,"general";"via2",#N/A,TRUE,"general";"via3",#N/A,TRUE,"general"}</definedName>
    <definedName name="kjhkd">{"via1",#N/A,TRUE,"general";"via2",#N/A,TRUE,"general";"via3",#N/A,TRUE,"general"}</definedName>
    <definedName name="kjk">#REF!</definedName>
    <definedName name="kjtrkjr">{"via1",#N/A,TRUE,"general";"via2",#N/A,TRUE,"general";"via3",#N/A,TRUE,"general"}</definedName>
    <definedName name="kkkki">{"via1",#N/A,TRUE,"general";"via2",#N/A,TRUE,"general";"via3",#N/A,TRUE,"general"}</definedName>
    <definedName name="kkkkkki">{"TAB1",#N/A,TRUE,"GENERAL";"TAB2",#N/A,TRUE,"GENERAL";"TAB3",#N/A,TRUE,"GENERAL";"TAB4",#N/A,TRUE,"GENERAL";"TAB5",#N/A,TRUE,"GENERAL"}</definedName>
    <definedName name="KL">3+(ROW(OFFSET(#REF!,0,0,200,1))-1)*0.0301507538</definedName>
    <definedName name="KO" hidden="1">#REF!</definedName>
    <definedName name="krtrk">{"via1",#N/A,TRUE,"general";"via2",#N/A,TRUE,"general";"via3",#N/A,TRUE,"general"}</definedName>
    <definedName name="kyr">{"TAB1",#N/A,TRUE,"GENERAL";"TAB2",#N/A,TRUE,"GENERAL";"TAB3",#N/A,TRUE,"GENERAL";"TAB4",#N/A,TRUE,"GENERAL";"TAB5",#N/A,TRUE,"GENERAL"}</definedName>
    <definedName name="KYRFH">#REF!</definedName>
    <definedName name="L.L.L.L">#REF!</definedName>
    <definedName name="Left_Header" hidden="1">#REF!</definedName>
    <definedName name="LICITACION">#REF!</definedName>
    <definedName name="LIGUERO">#REF!</definedName>
    <definedName name="limcount" hidden="1">1</definedName>
    <definedName name="liq" localSheetId="2">#REF!</definedName>
    <definedName name="liq">#REF!</definedName>
    <definedName name="LIST1">OFFSET([38]Hoja1!$A$6,0,0,COUNTA([38]Hoja1!$B:$B),COUNTA([38]Hoja1!$6:$6)-1)</definedName>
    <definedName name="LIST2">OFFSET([38]Hoja1!$A$6,0,0,COUNTA([38]Hoja1!$A:$A))</definedName>
    <definedName name="liuoo">{"TAB1",#N/A,TRUE,"GENERAL";"TAB2",#N/A,TRUE,"GENERAL";"TAB3",#N/A,TRUE,"GENERAL";"TAB4",#N/A,TRUE,"GENERAL";"TAB5",#N/A,TRUE,"GENERAL"}</definedName>
    <definedName name="lkj">{"via1",#N/A,TRUE,"general";"via2",#N/A,TRUE,"general";"via3",#N/A,TRUE,"general"}</definedName>
    <definedName name="LKJLJK">{"TAB1",#N/A,TRUE,"GENERAL";"TAB2",#N/A,TRUE,"GENERAL";"TAB3",#N/A,TRUE,"GENERAL";"TAB4",#N/A,TRUE,"GENERAL";"TAB5",#N/A,TRUE,"GENERAL"}</definedName>
    <definedName name="LL">#REF!</definedName>
    <definedName name="LLANTAS">#REF!</definedName>
    <definedName name="lllllh">{"via1",#N/A,TRUE,"general";"via2",#N/A,TRUE,"general";"via3",#N/A,TRUE,"general"}</definedName>
    <definedName name="lllllllo">{"via1",#N/A,TRUE,"general";"via2",#N/A,TRUE,"general";"via3",#N/A,TRUE,"general"}</definedName>
    <definedName name="LOCA">[5]!absc</definedName>
    <definedName name="lolol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te">#REF!</definedName>
    <definedName name="lplpl">{"via1",#N/A,TRUE,"general";"via2",#N/A,TRUE,"general";"via3",#N/A,TRUE,"general"}</definedName>
    <definedName name="mafdsf">{"via1",#N/A,TRUE,"general";"via2",#N/A,TRUE,"general";"via3",#N/A,TRUE,"general"}</definedName>
    <definedName name="mama" localSheetId="2" hidden="1">'[39]Datos-Gráfica-Apartada'!#REF!</definedName>
    <definedName name="mama" hidden="1">'[39]Datos-Gráfica-Apartada'!#REF!</definedName>
    <definedName name="mao">{"TAB1",#N/A,TRUE,"GENERAL";"TAB2",#N/A,TRUE,"GENERAL";"TAB3",#N/A,TRUE,"GENERAL";"TAB4",#N/A,TRUE,"GENERAL";"TAB5",#N/A,TRUE,"GENERAL"}</definedName>
    <definedName name="maow">{"via1",#N/A,TRUE,"general";"via2",#N/A,TRUE,"general";"via3",#N/A,TRUE,"general"}</definedName>
    <definedName name="Maquinaria">[40]Insum!$A$76:$E$99</definedName>
    <definedName name="marcolegal">[6]Listado!$T$2:$T$12</definedName>
    <definedName name="masor">{"via1",#N/A,TRUE,"general";"via2",#N/A,TRUE,"general";"via3",#N/A,TRUE,"general"}</definedName>
    <definedName name="MAT">#REF!</definedName>
    <definedName name="mcb">'[4]Gabinetes ctrol, prot. y med. '!#REF!</definedName>
    <definedName name="mcbb">'[4]Gabinetes ctrol, prot. y med. '!#REF!</definedName>
    <definedName name="mdd">{"via1",#N/A,TRUE,"general";"via2",#N/A,TRUE,"general";"via3",#N/A,TRUE,"general"}</definedName>
    <definedName name="meg">{"TAB1",#N/A,TRUE,"GENERAL";"TAB2",#N/A,TRUE,"GENERAL";"TAB3",#N/A,TRUE,"GENERAL";"TAB4",#N/A,TRUE,"GENERAL";"TAB5",#N/A,TRUE,"GENERAL"}</definedName>
    <definedName name="met_dep">[6]Listado!$AA$2:$AA$4</definedName>
    <definedName name="mfgjrdt">{"TAB1",#N/A,TRUE,"GENERAL";"TAB2",#N/A,TRUE,"GENERAL";"TAB3",#N/A,TRUE,"GENERAL";"TAB4",#N/A,TRUE,"GENERAL";"TAB5",#N/A,TRUE,"GENERAL"}</definedName>
    <definedName name="mghm">{"via1",#N/A,TRUE,"general";"via2",#N/A,TRUE,"general";"via3",#N/A,TRUE,"general"}</definedName>
    <definedName name="ministerios">[7]Listado!$M$2:$M$15</definedName>
    <definedName name="mjmj">{"via1",#N/A,TRUE,"general";"via2",#N/A,TRUE,"general";"via3",#N/A,TRUE,"general"}</definedName>
    <definedName name="mjmjmn">{"via1",#N/A,TRUE,"general";"via2",#N/A,TRUE,"general";"via3",#N/A,TRUE,"general"}</definedName>
    <definedName name="mjnhgkio">{"via1",#N/A,TRUE,"general";"via2",#N/A,TRUE,"general";"via3",#N/A,TRUE,"general"}</definedName>
    <definedName name="mmjmjh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>{"via1",#N/A,TRUE,"general";"via2",#N/A,TRUE,"general";"via3",#N/A,TRUE,"general"}</definedName>
    <definedName name="mmmmmjyt">{"TAB1",#N/A,TRUE,"GENERAL";"TAB2",#N/A,TRUE,"GENERAL";"TAB3",#N/A,TRUE,"GENERAL";"TAB4",#N/A,TRUE,"GENERAL";"TAB5",#N/A,TRUE,"GENERAL"}</definedName>
    <definedName name="mmmmmmg">{"via1",#N/A,TRUE,"general";"via2",#N/A,TRUE,"general";"via3",#N/A,TRUE,"general"}</definedName>
    <definedName name="MN">{"via1",#N/A,TRUE,"general";"via2",#N/A,TRUE,"general";"via3",#N/A,TRUE,"general"}</definedName>
    <definedName name="Modf7">#REF!</definedName>
    <definedName name="MODIFICACION">#REF!</definedName>
    <definedName name="MPsc">#REF!</definedName>
    <definedName name="MunicipioPrestacion">#REF!</definedName>
    <definedName name="MUNICIPIOS">#REF!</definedName>
    <definedName name="N">#REF!</definedName>
    <definedName name="N_metal">[15]D_AWG!$C$25</definedName>
    <definedName name="nbvnv">{"via1",#N/A,TRUE,"general";"via2",#N/A,TRUE,"general";"via3",#N/A,TRUE,"general"}</definedName>
    <definedName name="NDHS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>{"via1",#N/A,TRUE,"general";"via2",#N/A,TRUE,"general";"via3",#N/A,TRUE,"general"}</definedName>
    <definedName name="nfgn">{"via1",#N/A,TRUE,"general";"via2",#N/A,TRUE,"general";"via3",#N/A,TRUE,"general"}</definedName>
    <definedName name="ngdn">{"TAB1",#N/A,TRUE,"GENERAL";"TAB2",#N/A,TRUE,"GENERAL";"TAB3",#N/A,TRUE,"GENERAL";"TAB4",#N/A,TRUE,"GENERAL";"TAB5",#N/A,TRUE,"GENERAL"}</definedName>
    <definedName name="ngfh">{"via1",#N/A,TRUE,"general";"via2",#N/A,TRUE,"general";"via3",#N/A,TRUE,"general"}</definedName>
    <definedName name="nhn">{"via1",#N/A,TRUE,"general";"via2",#N/A,TRUE,"general";"via3",#N/A,TRUE,"general"}</definedName>
    <definedName name="nhncfgn">{"TAB1",#N/A,TRUE,"GENERAL";"TAB2",#N/A,TRUE,"GENERAL";"TAB3",#N/A,TRUE,"GENERAL";"TAB4",#N/A,TRUE,"GENERAL";"TAB5",#N/A,TRUE,"GENERAL"}</definedName>
    <definedName name="nhndr">{"via1",#N/A,TRUE,"general";"via2",#N/A,TRUE,"general";"via3",#N/A,TRUE,"general"}</definedName>
    <definedName name="NMH">#REF!</definedName>
    <definedName name="nmmmm">{"via1",#N/A,TRUE,"general";"via2",#N/A,TRUE,"general";"via3",#N/A,TRUE,"general"}</definedName>
    <definedName name="NN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>{"via1",#N/A,TRUE,"general";"via2",#N/A,TRUE,"general";"via3",#N/A,TRUE,"general"}</definedName>
    <definedName name="nnnnn">{"via1",#N/A,TRUE,"general";"via2",#N/A,TRUE,"general";"via3",#N/A,TRUE,"general"}</definedName>
    <definedName name="nnnnnd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>{"via1",#N/A,TRUE,"general";"via2",#N/A,TRUE,"general";"via3",#N/A,TRUE,"general"}</definedName>
    <definedName name="Nombre">#REF!</definedName>
    <definedName name="NombrePrestador">#REF!</definedName>
    <definedName name="NORTE_DE_SANTANDER">#REF!</definedName>
    <definedName name="NoSuscriptores">#REF!</definedName>
    <definedName name="nuevo">#REF!</definedName>
    <definedName name="nxn">{"via1",#N/A,TRUE,"general";"via2",#N/A,TRUE,"general";"via3",#N/A,TRUE,"general"}</definedName>
    <definedName name="Ñ">#REF!</definedName>
    <definedName name="ÑÑ">#REF!</definedName>
    <definedName name="ñpñpñ">{"via1",#N/A,TRUE,"general";"via2",#N/A,TRUE,"general";"via3",#N/A,TRUE,"general"}</definedName>
    <definedName name="o9o9">{"via1",#N/A,TRUE,"general";"via2",#N/A,TRUE,"general";"via3",#N/A,TRUE,"general"}</definedName>
    <definedName name="objetivospolítica">'[7]Objetivos de Política'!$B$2:$B$214</definedName>
    <definedName name="Objeto">'[21]Datos básicos'!$B$4</definedName>
    <definedName name="OBS_Data_Col" localSheetId="2" hidden="1">#REF!</definedName>
    <definedName name="OBS_Data_Col" hidden="1">#REF!</definedName>
    <definedName name="oiret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>{"via1",#N/A,TRUE,"general";"via2",#N/A,TRUE,"general";"via3",#N/A,TRUE,"general"}</definedName>
    <definedName name="ooo">{"via1",#N/A,TRUE,"general";"via2",#N/A,TRUE,"general";"via3",#N/A,TRUE,"general"}</definedName>
    <definedName name="ooooiii">{"TAB1",#N/A,TRUE,"GENERAL";"TAB2",#N/A,TRUE,"GENERAL";"TAB3",#N/A,TRUE,"GENERAL";"TAB4",#N/A,TRUE,"GENERAL";"TAB5",#N/A,TRUE,"GENERAL"}</definedName>
    <definedName name="oooos">{"via1",#N/A,TRUE,"general";"via2",#N/A,TRUE,"general";"via3",#N/A,TRUE,"general"}</definedName>
    <definedName name="Openingpb" localSheetId="2" hidden="1">#REF!</definedName>
    <definedName name="Openingpb" hidden="1">#REF!</definedName>
    <definedName name="OSCAR">#REF!</definedName>
    <definedName name="otros">[30]otros!$A$6:$A$1235</definedName>
    <definedName name="OWNER" localSheetId="2" hidden="1">#REF!</definedName>
    <definedName name="OWNER" hidden="1">#REF!</definedName>
    <definedName name="p">#REF!</definedName>
    <definedName name="p.BS" hidden="1">#REF!</definedName>
    <definedName name="p.BSAssumptions" hidden="1">#REF!</definedName>
    <definedName name="p.CapStructure" hidden="1">#REF!</definedName>
    <definedName name="p.CashFlow" hidden="1">#REF!</definedName>
    <definedName name="p.Cover" hidden="1">#REF!</definedName>
    <definedName name="p.Depreciation" hidden="1">#REF!</definedName>
    <definedName name="p.Executive" hidden="1">#REF!</definedName>
    <definedName name="p.FactSheet" hidden="1">#REF!</definedName>
    <definedName name="p.IS" hidden="1">#REF!</definedName>
    <definedName name="p.ISAssumptions" hidden="1">#REF!</definedName>
    <definedName name="p.OpeningBS" hidden="1">#REF!</definedName>
    <definedName name="p.TaxCalculation" hidden="1">#REF!</definedName>
    <definedName name="p0p0">{"via1",#N/A,TRUE,"general";"via2",#N/A,TRUE,"general";"via3",#N/A,TRUE,"general"}</definedName>
    <definedName name="Pal_Workbook_GUID" hidden="1">"MZ13F7WREF2M259BRMK8ILZK"</definedName>
    <definedName name="PALERO">#REF!</definedName>
    <definedName name="Pant_NC">[15]T_Cu_ASTM!$T$8:$AJ$33</definedName>
    <definedName name="PASO" localSheetId="2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2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g" localSheetId="2">'ANEXO 3 OFERTA ECON.'!$L$24</definedName>
    <definedName name="pg">#REF!</definedName>
    <definedName name="pgt" localSheetId="2">'ANEXO 3 OFERTA ECON.'!#REF!</definedName>
    <definedName name="pgt">#REF!</definedName>
    <definedName name="PIA" localSheetId="2" hidden="1">#REF!</definedName>
    <definedName name="PIA" hidden="1">#REF!</definedName>
    <definedName name="PIEDRA">#REF!</definedName>
    <definedName name="PKHK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>[11]BASES!$E$27</definedName>
    <definedName name="PlazoAIU">#REF!</definedName>
    <definedName name="PLPLUNN">{"TAB1",#N/A,TRUE,"GENERAL";"TAB2",#N/A,TRUE,"GENERAL";"TAB3",#N/A,TRUE,"GENERAL";"TAB4",#N/A,TRUE,"GENERAL";"TAB5",#N/A,TRUE,"GENERAL"}</definedName>
    <definedName name="PLUG" localSheetId="2" hidden="1">#REF!</definedName>
    <definedName name="PLUG" hidden="1">#REF!</definedName>
    <definedName name="pma" localSheetId="2">#REF!</definedName>
    <definedName name="pma">#REF!</definedName>
    <definedName name="poblado">[6]Listado!$G$2:$G$8</definedName>
    <definedName name="POIUP">{"via1",#N/A,TRUE,"general";"via2",#N/A,TRUE,"general";"via3",#N/A,TRUE,"general"}</definedName>
    <definedName name="popop">{"via1",#N/A,TRUE,"general";"via2",#N/A,TRUE,"general";"via3",#N/A,TRUE,"general"}</definedName>
    <definedName name="popp">{"via1",#N/A,TRUE,"general";"via2",#N/A,TRUE,"general";"via3",#N/A,TRUE,"general"}</definedName>
    <definedName name="popvds">{"TAB1",#N/A,TRUE,"GENERAL";"TAB2",#N/A,TRUE,"GENERAL";"TAB3",#N/A,TRUE,"GENERAL";"TAB4",#N/A,TRUE,"GENERAL";"TAB5",#N/A,TRUE,"GENERAL"}</definedName>
    <definedName name="por">'[41]Equipos Principales'!$D$21</definedName>
    <definedName name="PORCE">[12]BASES!$E$26</definedName>
    <definedName name="porcentaje">#REF!</definedName>
    <definedName name="pouig">{"via1",#N/A,TRUE,"general";"via2",#N/A,TRUE,"general";"via3",#N/A,TRUE,"general"}</definedName>
    <definedName name="ppppp9">{"via1",#N/A,TRUE,"general";"via2",#N/A,TRUE,"general";"via3",#N/A,TRUE,"general"}</definedName>
    <definedName name="pppppd">{"TAB1",#N/A,TRUE,"GENERAL";"TAB2",#N/A,TRUE,"GENERAL";"TAB3",#N/A,TRUE,"GENERAL";"TAB4",#N/A,TRUE,"GENERAL";"TAB5",#N/A,TRUE,"GENERAL"}</definedName>
    <definedName name="pqroj">{"via1",#N/A,TRUE,"general";"via2",#N/A,TRUE,"general";"via3",#N/A,TRUE,"general"}</definedName>
    <definedName name="pre">SUM([33]Resumen!$G$28:$G$31)</definedName>
    <definedName name="Prestaciones">[42]Datos!$B$14</definedName>
    <definedName name="presup">#REF!</definedName>
    <definedName name="PRIMER">{"via1",#N/A,TRUE,"general";"via2",#N/A,TRUE,"general";"via3",#N/A,TRUE,"general"}</definedName>
    <definedName name="PRIMET">{"TAB1",#N/A,TRUE,"GENERAL";"TAB2",#N/A,TRUE,"GENERAL";"TAB3",#N/A,TRUE,"GENERAL";"TAB4",#N/A,TRUE,"GENERAL";"TAB5",#N/A,TRUE,"GENERAL"}</definedName>
    <definedName name="Print_Area_MI">#REF!</definedName>
    <definedName name="Print_Titles_MI">#REF!</definedName>
    <definedName name="PrintEnd" localSheetId="2" hidden="1">#REF!</definedName>
    <definedName name="PrintEnd" hidden="1">#REF!</definedName>
    <definedName name="PrintStart" localSheetId="2" hidden="1">#REF!</definedName>
    <definedName name="PrintStart" hidden="1">#REF!</definedName>
    <definedName name="proceso">[31]procesos!$A$2:$A$73</definedName>
    <definedName name="producto">'[18]Indicadores de Producto'!$B$2:$B$745</definedName>
    <definedName name="PrOfic">[11]BASES!$B$31</definedName>
    <definedName name="programa">'[7]Programa Presupuestal'!$B$2:$B$26</definedName>
    <definedName name="proyecto">[6]Listado!$B$11:$B$17</definedName>
    <definedName name="PRUEBA">[43]!absc</definedName>
    <definedName name="prueba1">[43]!absc</definedName>
    <definedName name="PRUEBA2">#REF!</definedName>
    <definedName name="ptope">{"TAB1",#N/A,TRUE,"GENERAL";"TAB2",#N/A,TRUE,"GENERAL";"TAB3",#N/A,TRUE,"GENERAL";"TAB4",#N/A,TRUE,"GENERAL";"TAB5",#N/A,TRUE,"GENERAL"}</definedName>
    <definedName name="ptopes">{"via1",#N/A,TRUE,"general";"via2",#N/A,TRUE,"general";"via3",#N/A,TRUE,"general"}</definedName>
    <definedName name="PTTTT" localSheetId="2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q">{"via1",#N/A,TRUE,"general";"via2",#N/A,TRUE,"general";"via3",#N/A,TRUE,"general"}</definedName>
    <definedName name="q1q1q">{"via1",#N/A,TRUE,"general";"via2",#N/A,TRUE,"general";"via3",#N/A,TRUE,"general"}</definedName>
    <definedName name="qaedtguj">{"via1",#N/A,TRUE,"general";"via2",#N/A,TRUE,"general";"via3",#N/A,TRUE,"general"}</definedName>
    <definedName name="QUINDIO">#REF!</definedName>
    <definedName name="QWE" hidden="1">'[2]ETAPA 50 SMMLV'!#REF!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giones">[7]Listado!$B$2:$B$9</definedName>
    <definedName name="rep" localSheetId="2">#REF!</definedName>
    <definedName name="rep">#REF!</definedName>
    <definedName name="RISARALD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localSheetId="2" hidden="1">#REF!</definedName>
    <definedName name="Rows2Unhide" hidden="1">#REF!</definedName>
    <definedName name="rsmt" localSheetId="2">#REF!</definedName>
    <definedName name="rsmt">#REF!</definedName>
    <definedName name="selalternativas">[6]Listado!$S$2:$S$3</definedName>
    <definedName name="sencount" hidden="1">1</definedName>
    <definedName name="SiglaPrestador">#REF!</definedName>
    <definedName name="sm" localSheetId="2">#REF!</definedName>
    <definedName name="sm">#REF!</definedName>
    <definedName name="SOSO" hidden="1">'[2]ETAPA 50 SMMLV'!#REF!</definedName>
    <definedName name="Stub" hidden="1">#REF!</definedName>
    <definedName name="Stub_Header1" hidden="1">#REF!</definedName>
    <definedName name="Stub_Header2" hidden="1">#REF!</definedName>
    <definedName name="Stub_Header3" hidden="1">#REF!</definedName>
    <definedName name="subprograma">[7]Subprograma!$B$2:$B$87</definedName>
    <definedName name="Supervía" localSheetId="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2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xpb" hidden="1">#REF!</definedName>
    <definedName name="Titlepb" hidden="1">#REF!</definedName>
    <definedName name="titulo">#REF!</definedName>
    <definedName name="titulo1">#REF!</definedName>
    <definedName name="TOLIMA">#REF!</definedName>
    <definedName name="TRANSPORI" localSheetId="2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2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trm">[41]TRM!$F$8</definedName>
    <definedName name="Unidad">[18]Unidades!$A$1:$A$58</definedName>
    <definedName name="unidades">[6]Listado!$AI$2:$AI$59</definedName>
    <definedName name="Unit" hidden="1">#REF!</definedName>
    <definedName name="usu">'[41]Precios de Materiales'!$F$116</definedName>
    <definedName name="usui">[44]Resumen!$B$31</definedName>
    <definedName name="usut" localSheetId="2">'ANEXO 3 OFERTA ECON.'!usuv</definedName>
    <definedName name="usut">usuv</definedName>
    <definedName name="usuv" localSheetId="2">#REF!</definedName>
    <definedName name="usuv" localSheetId="16">[36]Resumen!$B$11</definedName>
    <definedName name="usuv" localSheetId="17">[36]Resumen!$B$11</definedName>
    <definedName name="usuv">#REF!</definedName>
    <definedName name="uti" localSheetId="2">#REF!</definedName>
    <definedName name="uti">#REF!</definedName>
    <definedName name="uuuu" localSheetId="2" hidden="1">#REF!</definedName>
    <definedName name="uuuu" hidden="1">#REF!</definedName>
    <definedName name="VAUPÉS">[13]PRESUPUESTO!#REF!</definedName>
    <definedName name="via" localSheetId="2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2" hidden="1">{"via1",#N/A,TRUE,"general";"via2",#N/A,TRUE,"general";"via3",#N/A,TRUE,"general"}</definedName>
    <definedName name="via_1" hidden="1">{"via1",#N/A,TRUE,"general";"via2",#N/A,TRUE,"general";"via3",#N/A,TRUE,"general"}</definedName>
    <definedName name="vtp" localSheetId="2">'ANEXO 3 OFERTA ECON.'!#REF!</definedName>
    <definedName name="vtp">#REF!</definedName>
    <definedName name="w" localSheetId="2" hidden="1">#REF!</definedName>
    <definedName name="w" hidden="1">#REF!</definedName>
    <definedName name="wqw" localSheetId="2" hidden="1">#REF!</definedName>
    <definedName name="wqw" hidden="1">#REF!</definedName>
    <definedName name="wrn.ar." localSheetId="2" hidden="1">{#N/A,#N/A,TRUE,"CODIGO DEPENDENCIA"}</definedName>
    <definedName name="wrn.ar." hidden="1">{#N/A,#N/A,TRUE,"CODIGO DEPENDENCIA"}</definedName>
    <definedName name="wrn.Financial._.Statements." localSheetId="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2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2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2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2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2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2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2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2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2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2" hidden="1">{"via1",#N/A,TRUE,"general";"via2",#N/A,TRUE,"general";"via3",#N/A,TRUE,"general"}</definedName>
    <definedName name="wrn.via._1" hidden="1">{"via1",#N/A,TRUE,"general";"via2",#N/A,TRUE,"general";"via3",#N/A,TRUE,"general"}</definedName>
    <definedName name="XXXXX" localSheetId="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2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hidden="1">#REF!</definedName>
    <definedName name="yyyyyy" hidden="1">[14]MI!#REF!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6" l="1"/>
  <c r="G18" i="6"/>
  <c r="E23" i="42" l="1"/>
  <c r="E21" i="42"/>
  <c r="E19" i="42"/>
  <c r="E18" i="42"/>
  <c r="E16" i="42"/>
  <c r="E15" i="42"/>
  <c r="E14" i="42"/>
  <c r="E13" i="42"/>
  <c r="E12" i="42"/>
  <c r="E11" i="42"/>
  <c r="E10" i="42"/>
  <c r="E9" i="42"/>
  <c r="E57" i="63" l="1"/>
  <c r="E56" i="63"/>
  <c r="E55" i="63"/>
  <c r="E53" i="63"/>
  <c r="E52" i="63"/>
  <c r="E51" i="63"/>
  <c r="E50" i="63"/>
  <c r="E49" i="63"/>
  <c r="E48" i="63"/>
  <c r="E47" i="63"/>
  <c r="E44" i="63"/>
  <c r="E43" i="63"/>
  <c r="F42" i="63"/>
  <c r="C41" i="63"/>
  <c r="E41" i="63" s="1"/>
  <c r="E40" i="63"/>
  <c r="E38" i="63"/>
  <c r="E37" i="63"/>
  <c r="E36" i="63"/>
  <c r="E35" i="63"/>
  <c r="E33" i="63"/>
  <c r="E32" i="63"/>
  <c r="E31" i="63"/>
  <c r="E30" i="63"/>
  <c r="E29" i="63"/>
  <c r="E28" i="63"/>
  <c r="E27" i="63"/>
  <c r="E26" i="63"/>
  <c r="E25" i="63"/>
  <c r="E24" i="63"/>
  <c r="E22" i="63"/>
  <c r="E21" i="63"/>
  <c r="F20" i="63" s="1"/>
  <c r="E19" i="63"/>
  <c r="F18" i="63" s="1"/>
  <c r="E17" i="63"/>
  <c r="E16" i="63"/>
  <c r="E15" i="63"/>
  <c r="E14" i="63"/>
  <c r="E13" i="63"/>
  <c r="E12" i="63"/>
  <c r="E11" i="63"/>
  <c r="E10" i="63"/>
  <c r="E8" i="63"/>
  <c r="E7" i="63"/>
  <c r="E6" i="63"/>
  <c r="E5" i="63"/>
  <c r="F5" i="63" s="1"/>
  <c r="H43" i="62"/>
  <c r="F43" i="62"/>
  <c r="F42" i="62"/>
  <c r="F41" i="62"/>
  <c r="F40" i="62"/>
  <c r="H39" i="62"/>
  <c r="F39" i="62"/>
  <c r="H38" i="62"/>
  <c r="F38" i="62"/>
  <c r="H37" i="62"/>
  <c r="F37" i="62"/>
  <c r="H36" i="62"/>
  <c r="F36" i="62"/>
  <c r="F34" i="62"/>
  <c r="F33" i="62"/>
  <c r="H32" i="62"/>
  <c r="F32" i="62"/>
  <c r="H31" i="62"/>
  <c r="F31" i="62"/>
  <c r="H30" i="62"/>
  <c r="F30" i="62"/>
  <c r="H29" i="62"/>
  <c r="F29" i="62"/>
  <c r="H28" i="62"/>
  <c r="F28" i="62"/>
  <c r="H27" i="62"/>
  <c r="F27" i="62"/>
  <c r="H26" i="62"/>
  <c r="F26" i="62"/>
  <c r="H25" i="62"/>
  <c r="F25" i="62"/>
  <c r="H24" i="62"/>
  <c r="F24" i="62"/>
  <c r="H23" i="62"/>
  <c r="F23" i="62"/>
  <c r="H22" i="62"/>
  <c r="F22" i="62"/>
  <c r="F19" i="62"/>
  <c r="F18" i="62"/>
  <c r="H17" i="62"/>
  <c r="F17" i="62"/>
  <c r="H16" i="62"/>
  <c r="F16" i="62"/>
  <c r="F13" i="62"/>
  <c r="F12" i="62"/>
  <c r="H11" i="62"/>
  <c r="F11" i="62"/>
  <c r="H10" i="62"/>
  <c r="F10" i="62"/>
  <c r="H9" i="62"/>
  <c r="F9" i="62"/>
  <c r="H8" i="62"/>
  <c r="F8" i="62"/>
  <c r="H7" i="62"/>
  <c r="F7" i="62"/>
  <c r="F45" i="62" l="1"/>
  <c r="F45" i="63"/>
  <c r="F39" i="63"/>
  <c r="F34" i="63"/>
  <c r="F23" i="63"/>
  <c r="F9" i="63"/>
  <c r="F58" i="63" l="1"/>
  <c r="F59" i="63" s="1"/>
  <c r="G22" i="7"/>
  <c r="G21" i="7" l="1"/>
  <c r="G18" i="7"/>
  <c r="G20" i="7"/>
  <c r="G17" i="7" l="1"/>
  <c r="G13" i="7"/>
  <c r="G16" i="7"/>
  <c r="G15" i="7"/>
  <c r="G14" i="7" l="1"/>
  <c r="G29" i="7" s="1"/>
  <c r="D29" i="19" l="1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9" i="18"/>
  <c r="D18" i="18"/>
  <c r="D17" i="18"/>
  <c r="D16" i="18"/>
  <c r="D15" i="18"/>
  <c r="D14" i="18"/>
  <c r="D18" i="17"/>
  <c r="D17" i="17"/>
  <c r="D16" i="17"/>
  <c r="D15" i="17"/>
  <c r="D14" i="17"/>
  <c r="D13" i="17"/>
  <c r="G14" i="14"/>
  <c r="G15" i="14" s="1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F19" i="11"/>
  <c r="D20" i="11"/>
  <c r="D19" i="11"/>
  <c r="D18" i="11"/>
  <c r="D17" i="11"/>
  <c r="D16" i="11"/>
  <c r="D15" i="11"/>
  <c r="D14" i="11"/>
  <c r="D13" i="11"/>
  <c r="G16" i="13"/>
  <c r="D17" i="9"/>
  <c r="D16" i="9"/>
  <c r="D15" i="9"/>
  <c r="D14" i="9"/>
  <c r="D13" i="9"/>
  <c r="G17" i="9" l="1"/>
  <c r="G9" i="6" l="1"/>
  <c r="F44" i="12" l="1"/>
  <c r="F24" i="6" l="1"/>
  <c r="G8" i="6"/>
  <c r="B30" i="55" l="1"/>
  <c r="B3" i="55"/>
  <c r="E3" i="55" s="1"/>
  <c r="D2" i="55"/>
  <c r="E2" i="55"/>
  <c r="B4" i="55" l="1"/>
  <c r="D3" i="55"/>
  <c r="E4" i="55"/>
  <c r="B5" i="55" l="1"/>
  <c r="D4" i="55"/>
  <c r="D5" i="55" l="1"/>
  <c r="E5" i="55"/>
  <c r="B6" i="55"/>
  <c r="D6" i="55" l="1"/>
  <c r="E6" i="55"/>
  <c r="B7" i="55"/>
  <c r="D7" i="55" l="1"/>
  <c r="E7" i="55"/>
  <c r="B8" i="55"/>
  <c r="D8" i="55" l="1"/>
  <c r="B9" i="55"/>
  <c r="E8" i="55"/>
  <c r="D9" i="55" l="1"/>
  <c r="E9" i="55"/>
  <c r="B10" i="55"/>
  <c r="D10" i="55" l="1"/>
  <c r="B11" i="55"/>
  <c r="E10" i="55"/>
  <c r="D11" i="55" l="1"/>
  <c r="E11" i="55"/>
  <c r="B12" i="55"/>
  <c r="D12" i="55" l="1"/>
  <c r="E12" i="55"/>
  <c r="B13" i="55"/>
  <c r="G4" i="6"/>
  <c r="B4" i="6"/>
  <c r="A4" i="6"/>
  <c r="G3" i="7"/>
  <c r="B3" i="7"/>
  <c r="A3" i="7"/>
  <c r="G4" i="9"/>
  <c r="B4" i="9"/>
  <c r="A4" i="9"/>
  <c r="G4" i="10"/>
  <c r="B4" i="10"/>
  <c r="A4" i="10"/>
  <c r="G4" i="11"/>
  <c r="B4" i="11"/>
  <c r="A4" i="11"/>
  <c r="G4" i="12"/>
  <c r="B4" i="12"/>
  <c r="A4" i="12"/>
  <c r="G4" i="14"/>
  <c r="B4" i="14"/>
  <c r="A4" i="14"/>
  <c r="G4" i="13"/>
  <c r="B4" i="13"/>
  <c r="A4" i="13"/>
  <c r="G4" i="15"/>
  <c r="B4" i="15"/>
  <c r="A4" i="15"/>
  <c r="B4" i="16"/>
  <c r="A4" i="16"/>
  <c r="G4" i="17"/>
  <c r="B4" i="17"/>
  <c r="A4" i="17"/>
  <c r="G4" i="18"/>
  <c r="B4" i="18"/>
  <c r="A4" i="18"/>
  <c r="G4" i="19"/>
  <c r="B4" i="19"/>
  <c r="A4" i="19"/>
  <c r="D13" i="55" l="1"/>
  <c r="B14" i="55"/>
  <c r="E13" i="55"/>
  <c r="D14" i="55" l="1"/>
  <c r="B15" i="55"/>
  <c r="E14" i="55"/>
  <c r="D15" i="55" l="1"/>
  <c r="E15" i="55"/>
  <c r="B16" i="55"/>
  <c r="D16" i="55" l="1"/>
  <c r="E16" i="55"/>
  <c r="B17" i="55"/>
  <c r="D17" i="55" l="1"/>
  <c r="B18" i="55"/>
  <c r="E17" i="55"/>
  <c r="G25" i="16" l="1"/>
  <c r="G26" i="16"/>
  <c r="G27" i="16"/>
  <c r="G24" i="16"/>
  <c r="D18" i="55"/>
  <c r="E18" i="55"/>
  <c r="B19" i="55"/>
  <c r="D19" i="55" l="1"/>
  <c r="B20" i="55"/>
  <c r="E19" i="55"/>
  <c r="D20" i="55" l="1"/>
  <c r="B21" i="55"/>
  <c r="E20" i="55"/>
  <c r="D21" i="55" l="1"/>
  <c r="B22" i="55"/>
  <c r="E21" i="55"/>
  <c r="D22" i="55" l="1"/>
  <c r="B23" i="55"/>
  <c r="E22" i="55"/>
  <c r="D23" i="55" l="1"/>
  <c r="E23" i="55"/>
  <c r="B24" i="55"/>
  <c r="G23" i="6" l="1"/>
  <c r="G24" i="6"/>
  <c r="D24" i="55"/>
  <c r="B25" i="55"/>
  <c r="E24" i="55"/>
  <c r="D25" i="55" l="1"/>
  <c r="B26" i="55"/>
  <c r="E25" i="55"/>
  <c r="E26" i="55" l="1"/>
  <c r="D26" i="55"/>
  <c r="G30" i="17" l="1"/>
  <c r="G29" i="17"/>
  <c r="G44" i="12"/>
  <c r="G37" i="16"/>
  <c r="G38" i="16"/>
  <c r="G43" i="12"/>
  <c r="G27" i="13"/>
  <c r="G32" i="11"/>
  <c r="G25" i="15"/>
  <c r="G39" i="19"/>
  <c r="G26" i="13"/>
  <c r="G31" i="11"/>
  <c r="G24" i="15"/>
  <c r="G38" i="19"/>
  <c r="G31" i="9" l="1"/>
  <c r="G39" i="7"/>
  <c r="G38" i="7"/>
  <c r="G31" i="12" l="1"/>
  <c r="G26" i="12"/>
  <c r="G30" i="12"/>
  <c r="G18" i="12"/>
  <c r="G28" i="12"/>
  <c r="G27" i="12" l="1"/>
  <c r="G32" i="12"/>
  <c r="G15" i="10" l="1"/>
  <c r="G15" i="6" l="1"/>
  <c r="G11" i="6"/>
  <c r="G8" i="7"/>
  <c r="G8" i="10"/>
  <c r="G10" i="10" s="1"/>
  <c r="G9" i="11"/>
  <c r="G8" i="11"/>
  <c r="G9" i="12"/>
  <c r="G8" i="19"/>
  <c r="G10" i="19" s="1"/>
  <c r="G8" i="16"/>
  <c r="G11" i="16" s="1"/>
  <c r="G8" i="13"/>
  <c r="G11" i="13" s="1"/>
  <c r="G8" i="15"/>
  <c r="G11" i="15" s="1"/>
  <c r="G9" i="17"/>
  <c r="G8" i="17"/>
  <c r="G8" i="18"/>
  <c r="G11" i="18" s="1"/>
  <c r="G7" i="42" l="1"/>
  <c r="G10" i="11"/>
  <c r="G10" i="17"/>
  <c r="G14" i="9" l="1"/>
  <c r="G21" i="12" l="1"/>
  <c r="G15" i="9"/>
  <c r="G20" i="12"/>
  <c r="G16" i="9"/>
  <c r="G24" i="12"/>
  <c r="G22" i="19"/>
  <c r="G15" i="13"/>
  <c r="G18" i="19"/>
  <c r="G29" i="12"/>
  <c r="G25" i="12"/>
  <c r="G13" i="12"/>
  <c r="G14" i="13"/>
  <c r="G17" i="13" l="1"/>
  <c r="G24" i="19"/>
  <c r="G13" i="17" l="1"/>
  <c r="G24" i="14" l="1"/>
  <c r="G30" i="18"/>
  <c r="G23" i="10" l="1"/>
  <c r="G16" i="11" l="1"/>
  <c r="G16" i="12" l="1"/>
  <c r="G14" i="12" l="1"/>
  <c r="G27" i="19" l="1"/>
  <c r="G20" i="19"/>
  <c r="G23" i="19"/>
  <c r="G17" i="19"/>
  <c r="G21" i="19"/>
  <c r="G26" i="19"/>
  <c r="G15" i="19"/>
  <c r="G14" i="19"/>
  <c r="G19" i="19"/>
  <c r="G29" i="19"/>
  <c r="G25" i="19"/>
  <c r="G28" i="19"/>
  <c r="G16" i="19"/>
  <c r="G13" i="19"/>
  <c r="G18" i="18"/>
  <c r="G15" i="18"/>
  <c r="G14" i="18"/>
  <c r="G17" i="18"/>
  <c r="G19" i="18"/>
  <c r="G16" i="18"/>
  <c r="G16" i="17"/>
  <c r="G14" i="17"/>
  <c r="G17" i="17"/>
  <c r="G15" i="17"/>
  <c r="G18" i="17"/>
  <c r="G15" i="16"/>
  <c r="G18" i="16"/>
  <c r="G14" i="16"/>
  <c r="G16" i="16"/>
  <c r="G23" i="16"/>
  <c r="G19" i="16"/>
  <c r="G17" i="16"/>
  <c r="G22" i="16"/>
  <c r="G21" i="16"/>
  <c r="G20" i="16"/>
  <c r="G14" i="15"/>
  <c r="G15" i="15" s="1"/>
  <c r="G8" i="14"/>
  <c r="G10" i="14" s="1"/>
  <c r="G33" i="12"/>
  <c r="G19" i="12"/>
  <c r="G22" i="12"/>
  <c r="G15" i="12"/>
  <c r="G17" i="12"/>
  <c r="G23" i="12"/>
  <c r="G8" i="12"/>
  <c r="G10" i="12" s="1"/>
  <c r="G17" i="11"/>
  <c r="G14" i="11"/>
  <c r="G13" i="11"/>
  <c r="G18" i="11"/>
  <c r="G20" i="11"/>
  <c r="G15" i="11"/>
  <c r="G19" i="11"/>
  <c r="G19" i="10"/>
  <c r="G13" i="9"/>
  <c r="G8" i="9"/>
  <c r="G10" i="9" s="1"/>
  <c r="G20" i="6"/>
  <c r="G29" i="18"/>
  <c r="G25" i="14"/>
  <c r="A26" i="4"/>
  <c r="A25" i="4"/>
  <c r="L24" i="4"/>
  <c r="A24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D6" i="4"/>
  <c r="B6" i="4"/>
  <c r="A1" i="4"/>
  <c r="G28" i="16" l="1"/>
  <c r="G20" i="9"/>
  <c r="G34" i="12"/>
  <c r="G30" i="19"/>
  <c r="G21" i="11"/>
  <c r="G19" i="17"/>
  <c r="G20" i="18"/>
  <c r="G19" i="15"/>
  <c r="G33" i="7"/>
  <c r="G25" i="6"/>
  <c r="G19" i="14"/>
  <c r="G34" i="19"/>
  <c r="G32" i="16"/>
  <c r="D8" i="4"/>
  <c r="G30" i="9"/>
  <c r="G24" i="18"/>
  <c r="G23" i="17"/>
  <c r="D9" i="4"/>
  <c r="G38" i="12"/>
  <c r="G21" i="13"/>
  <c r="G24" i="10"/>
  <c r="G27" i="14" l="1"/>
  <c r="G32" i="18"/>
  <c r="G26" i="10"/>
  <c r="D10" i="4"/>
  <c r="L7" i="42" l="1"/>
  <c r="G27" i="15"/>
  <c r="G29" i="13"/>
  <c r="G41" i="19"/>
  <c r="G32" i="17"/>
  <c r="G40" i="16"/>
  <c r="G40" i="7"/>
  <c r="G34" i="11"/>
  <c r="G46" i="12"/>
  <c r="G26" i="6"/>
  <c r="D12" i="4"/>
  <c r="D11" i="4"/>
  <c r="L27" i="4"/>
  <c r="K6" i="4"/>
  <c r="G33" i="9" l="1"/>
  <c r="L25" i="4"/>
  <c r="D13" i="4"/>
  <c r="D14" i="4" l="1"/>
  <c r="D15" i="4" l="1"/>
  <c r="D17" i="4" l="1"/>
  <c r="D18" i="4"/>
  <c r="D20" i="4" l="1"/>
  <c r="D22" i="4" l="1"/>
  <c r="G23" i="9" l="1"/>
  <c r="G23" i="18"/>
  <c r="G37" i="12"/>
  <c r="G18" i="14"/>
  <c r="G18" i="15"/>
  <c r="G21" i="15" s="1"/>
  <c r="G33" i="19"/>
  <c r="G31" i="16"/>
  <c r="G20" i="13"/>
  <c r="G23" i="13" s="1"/>
  <c r="G32" i="7"/>
  <c r="G22" i="17"/>
  <c r="G18" i="10"/>
  <c r="G20" i="10" s="1"/>
  <c r="G24" i="9"/>
  <c r="G27" i="9" l="1"/>
  <c r="G35" i="19"/>
  <c r="G26" i="18"/>
  <c r="G26" i="17"/>
  <c r="G34" i="16"/>
  <c r="G21" i="14"/>
  <c r="G40" i="12"/>
  <c r="G35" i="7"/>
  <c r="G28" i="15"/>
  <c r="G30" i="13"/>
  <c r="G27" i="10"/>
  <c r="K13" i="42" l="1"/>
  <c r="L14" i="42"/>
  <c r="L19" i="42"/>
  <c r="L21" i="42"/>
  <c r="L23" i="42"/>
  <c r="G42" i="19"/>
  <c r="G41" i="16"/>
  <c r="G33" i="17"/>
  <c r="G28" i="14"/>
  <c r="G33" i="18"/>
  <c r="G47" i="12"/>
  <c r="L11" i="42"/>
  <c r="K16" i="42"/>
  <c r="G34" i="9"/>
  <c r="L13" i="42" l="1"/>
  <c r="L18" i="42"/>
  <c r="L15" i="42"/>
  <c r="L16" i="42"/>
  <c r="K9" i="4"/>
  <c r="K10" i="4"/>
  <c r="K20" i="4"/>
  <c r="K17" i="4"/>
  <c r="K15" i="4"/>
  <c r="K14" i="4"/>
  <c r="K8" i="4"/>
  <c r="K13" i="4"/>
  <c r="K22" i="4"/>
  <c r="K12" i="4"/>
  <c r="G24" i="11"/>
  <c r="L10" i="42" l="1"/>
  <c r="G25" i="11"/>
  <c r="G28" i="11" s="1"/>
  <c r="G35" i="11" l="1"/>
  <c r="L12" i="42" l="1"/>
  <c r="K11" i="4" l="1"/>
  <c r="I12" i="4" l="1"/>
  <c r="E15" i="4"/>
  <c r="F8" i="4"/>
  <c r="I9" i="4"/>
  <c r="H17" i="4"/>
  <c r="F13" i="4"/>
  <c r="F9" i="4"/>
  <c r="G20" i="4"/>
  <c r="E10" i="4"/>
  <c r="H9" i="4"/>
  <c r="I22" i="4"/>
  <c r="I14" i="4"/>
  <c r="F14" i="4"/>
  <c r="F12" i="4"/>
  <c r="F18" i="4"/>
  <c r="H18" i="4"/>
  <c r="I20" i="4"/>
  <c r="E9" i="4"/>
  <c r="G18" i="4"/>
  <c r="E18" i="4"/>
  <c r="E14" i="4"/>
  <c r="I8" i="4"/>
  <c r="F15" i="4"/>
  <c r="I18" i="4"/>
  <c r="I10" i="4"/>
  <c r="G11" i="4"/>
  <c r="F6" i="4"/>
  <c r="H20" i="4"/>
  <c r="H12" i="4"/>
  <c r="H8" i="4"/>
  <c r="F11" i="4"/>
  <c r="E8" i="4"/>
  <c r="F17" i="4"/>
  <c r="G14" i="4"/>
  <c r="G9" i="4"/>
  <c r="G15" i="4"/>
  <c r="H6" i="4"/>
  <c r="H15" i="4"/>
  <c r="I6" i="4"/>
  <c r="H10" i="4"/>
  <c r="H14" i="4"/>
  <c r="I13" i="4"/>
  <c r="I15" i="4"/>
  <c r="G8" i="4"/>
  <c r="J6" i="4"/>
  <c r="G22" i="4"/>
  <c r="F20" i="4"/>
  <c r="H13" i="4"/>
  <c r="I17" i="4"/>
  <c r="E20" i="4"/>
  <c r="I11" i="4"/>
  <c r="F10" i="4"/>
  <c r="E17" i="4"/>
  <c r="E13" i="4"/>
  <c r="H22" i="4"/>
  <c r="G12" i="4"/>
  <c r="G6" i="4"/>
  <c r="E22" i="4"/>
  <c r="G17" i="4"/>
  <c r="G10" i="4"/>
  <c r="E6" i="4"/>
  <c r="F22" i="4"/>
  <c r="G13" i="4"/>
  <c r="E11" i="4"/>
  <c r="H11" i="4"/>
  <c r="E12" i="4"/>
  <c r="L13" i="4" l="1"/>
  <c r="J13" i="4"/>
  <c r="L6" i="4"/>
  <c r="L17" i="4"/>
  <c r="J17" i="4"/>
  <c r="L14" i="4"/>
  <c r="J14" i="4"/>
  <c r="L10" i="4"/>
  <c r="J10" i="4"/>
  <c r="J12" i="4"/>
  <c r="L12" i="4"/>
  <c r="L22" i="4"/>
  <c r="J22" i="4"/>
  <c r="L20" i="4"/>
  <c r="J20" i="4"/>
  <c r="J9" i="4"/>
  <c r="L9" i="4"/>
  <c r="J15" i="4"/>
  <c r="L15" i="4"/>
  <c r="L11" i="4"/>
  <c r="J11" i="4"/>
  <c r="J8" i="4"/>
  <c r="L8" i="4"/>
  <c r="J18" i="4"/>
  <c r="L18" i="4" s="1"/>
  <c r="J23" i="4" l="1"/>
  <c r="L23" i="4"/>
  <c r="L28" i="4" l="1"/>
  <c r="K25" i="4"/>
  <c r="L26" i="4" l="1"/>
  <c r="L29" i="4" s="1"/>
  <c r="L30" i="4" s="1"/>
  <c r="G7" i="7"/>
  <c r="G9" i="7" s="1"/>
  <c r="G41" i="7" s="1"/>
  <c r="K24" i="42" l="1"/>
  <c r="L9" i="42"/>
  <c r="L24" i="42" l="1"/>
  <c r="L30" i="42" l="1"/>
</calcChain>
</file>

<file path=xl/sharedStrings.xml><?xml version="1.0" encoding="utf-8"?>
<sst xmlns="http://schemas.openxmlformats.org/spreadsheetml/2006/main" count="1081" uniqueCount="337">
  <si>
    <t>DESCRIPCIÓN</t>
  </si>
  <si>
    <t>TOTAL</t>
  </si>
  <si>
    <t>%</t>
  </si>
  <si>
    <t>Supervisor de Obra</t>
  </si>
  <si>
    <t>EQUIPO Y HERRAMIENTAS</t>
  </si>
  <si>
    <t>MATERIALES</t>
  </si>
  <si>
    <t>TRANSPORTE</t>
  </si>
  <si>
    <t>MANO DE OBRA CALIFICADA</t>
  </si>
  <si>
    <t>MANO DE OBRA NO CALIFICADA</t>
  </si>
  <si>
    <t>PRESUPUESTO GENERAL SISTEMA FOTOVOLTAICO</t>
  </si>
  <si>
    <t>ITEM</t>
  </si>
  <si>
    <t>UNIDAD</t>
  </si>
  <si>
    <t>CANTIDAD</t>
  </si>
  <si>
    <t>VALOR UNITARIO</t>
  </si>
  <si>
    <t>V/TOTAL</t>
  </si>
  <si>
    <t xml:space="preserve">REPLANTEO DE OBRA </t>
  </si>
  <si>
    <t>1.1</t>
  </si>
  <si>
    <t>UND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</si>
  <si>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</si>
  <si>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</si>
  <si>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</si>
  <si>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</si>
  <si>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</si>
  <si>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</si>
  <si>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</si>
  <si>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</si>
  <si>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</si>
  <si>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</si>
  <si>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4.1</t>
  </si>
  <si>
    <t>5.1</t>
  </si>
  <si>
    <t>SUBTOTAL: COSTOS DIRECTOS + INDIRECTOS</t>
  </si>
  <si>
    <t>PLAN DE APLICACIÓN DEL PROTOCOLO DE SEGURIDAD EN LA OBRA (PAPSO)</t>
  </si>
  <si>
    <t xml:space="preserve">CAPACITACION Y ASISTENCIA TECNICA </t>
  </si>
  <si>
    <t xml:space="preserve">VALOR TOTAL DEL PROYECTO </t>
  </si>
  <si>
    <t>VALOR SOLUCIÓN POR VIVIENDA</t>
  </si>
  <si>
    <t>ELABORÓ: BERNARDO SOTO GARCIA</t>
  </si>
  <si>
    <r>
      <rPr>
        <b/>
        <sz val="12"/>
        <color theme="1"/>
        <rFont val="Lato"/>
        <family val="2"/>
      </rPr>
      <t>REVISÓ</t>
    </r>
    <r>
      <rPr>
        <sz val="12"/>
        <color theme="1"/>
        <rFont val="Lato"/>
        <family val="2"/>
      </rPr>
      <t>: ADAN BAUTISTA MORANTES</t>
    </r>
  </si>
  <si>
    <r>
      <rPr>
        <b/>
        <sz val="12"/>
        <color theme="1"/>
        <rFont val="Lato"/>
        <family val="2"/>
      </rPr>
      <t>APROBÓ</t>
    </r>
    <r>
      <rPr>
        <sz val="12"/>
        <color theme="1"/>
        <rFont val="Lato"/>
        <family val="2"/>
      </rPr>
      <t>: NANCY LUCERO FONSECA BUSTACARA</t>
    </r>
  </si>
  <si>
    <t>día</t>
  </si>
  <si>
    <t>und</t>
  </si>
  <si>
    <t xml:space="preserve">SUBTOTAL COSTOS DIRECTOS </t>
  </si>
  <si>
    <t>IMPLEMENTAR PLAN DE MANEJO AMBIENTAL (% CON RESPECTO A LOS COSTOS DIRECTOS)</t>
  </si>
  <si>
    <t>V/UNITARIO</t>
  </si>
  <si>
    <t xml:space="preserve">REALIZAR EL REPLANTEO DE OBRA </t>
  </si>
  <si>
    <t>Replanteo de obra.</t>
  </si>
  <si>
    <t>IMPLEMENTAR Y PONER EN FUNCIONAMIENTO EQUIPOS PARA LA OPERACIÓN FOTOVOLTAICA.</t>
  </si>
  <si>
    <t>Suministro e instalación de módulos solares fotovoltaicos monocristalinos 1340 Wp (2 paneles de 670 Wp) cada uno con las siguientes características: ƞ=21,33%+3%. Condiciones STC. Garantía de producción a 12 años del 90% y del 80% a 25 años, temperatura de trabajo de -40ºC+85ºC, IEC61205, con certificación de Conformidad de Producto Internacional.</t>
  </si>
  <si>
    <t>IMPLEMENTAR INSTALACIONES INTERNAS EN AC.</t>
  </si>
  <si>
    <t>Administración</t>
  </si>
  <si>
    <t>Imprevistos</t>
  </si>
  <si>
    <t>Utilidad</t>
  </si>
  <si>
    <t>IVA sobre Utilidad</t>
  </si>
  <si>
    <t>AIU</t>
  </si>
  <si>
    <t>COSTOS INDIRECTOS CONTRATISTA</t>
  </si>
  <si>
    <t>SUBTOTAL 1 (COSTOS DIRECTOS + INDIRECTOS)</t>
  </si>
  <si>
    <t>VALOR SOLUCIÓN POR USUARIO</t>
  </si>
  <si>
    <t xml:space="preserve"> </t>
  </si>
  <si>
    <t>INSTALACIÓN DE SISTEMAS DE AUTOGENERACIÓN ELÉCTRICA CON TECNOLOGÍA SOLAR FOTOVOLTAICA EN VIVIENDAS DE LA ZONA RURAL DE SANTA MARTA, MAGDALENA</t>
  </si>
  <si>
    <t>IMPLEMENTACION MEDIDAS DE MANEJO AMBIENTAL</t>
  </si>
  <si>
    <t>Ítem</t>
  </si>
  <si>
    <t>Descripción</t>
  </si>
  <si>
    <t>Unidad</t>
  </si>
  <si>
    <t>Cantidad</t>
  </si>
  <si>
    <t>Vr. Unitario</t>
  </si>
  <si>
    <t>Vr. Parcial</t>
  </si>
  <si>
    <t>Peso unitario</t>
  </si>
  <si>
    <t>peso total kg</t>
  </si>
  <si>
    <t>Programa No 2. Actividades preliminares</t>
  </si>
  <si>
    <t>Ficha 2. Manejo para el transporte y almacenamiento de materiales y equipos</t>
  </si>
  <si>
    <t>Etiquetado de Materiales y Sustancias Quimicas</t>
  </si>
  <si>
    <t xml:space="preserve">Hojas de Seguridad </t>
  </si>
  <si>
    <t>Matriz de Compatibilidad</t>
  </si>
  <si>
    <t>Kit de derrames para punto de almacenamiento</t>
  </si>
  <si>
    <t>Cinta adhesiva para demarcación áreas de almacenamiento x 33mt</t>
  </si>
  <si>
    <t>Transporte Terrestre Bogota - Santa Marta</t>
  </si>
  <si>
    <t>kg</t>
  </si>
  <si>
    <t>Transporte Terrestre Santa Marta a veredas ó viviendas</t>
  </si>
  <si>
    <t>Programa No 3. Manejo de uso del suelo</t>
  </si>
  <si>
    <t>Ficha 3. Medidas para manejo de suelos</t>
  </si>
  <si>
    <t>Plástico calibre 6 ancho x mt ( protección de material excavado, 1m2 por usuario)</t>
  </si>
  <si>
    <t>Plástico calibre 6 ancho x mt ( preparación del concreto, 1m2 por usuario)</t>
  </si>
  <si>
    <t>Programa No 4. Manejo de residuos</t>
  </si>
  <si>
    <t>Ficha 4. Manejo de residuos peligrosos</t>
  </si>
  <si>
    <t>Etiquetado RESPEL</t>
  </si>
  <si>
    <t>Hojas de Seguridad</t>
  </si>
  <si>
    <t>Caneca tapa rosca para disposición de residuos(55 gal)</t>
  </si>
  <si>
    <t>Contenedor RAEE's (caneca tapa rosca 55 gal)</t>
  </si>
  <si>
    <t>Bolsas plásticas Rojas (paquete de 50 bolsas)</t>
  </si>
  <si>
    <t>paq</t>
  </si>
  <si>
    <t>Amarres plásticos</t>
  </si>
  <si>
    <t>Estiba antiderrame 1 posición para una caneca</t>
  </si>
  <si>
    <t xml:space="preserve">kit de derrames </t>
  </si>
  <si>
    <t>kit portátil para control de derrames ( 1 por cuadrilla)</t>
  </si>
  <si>
    <t>Instalación Punto de almacenamiento (incluye señalización)</t>
  </si>
  <si>
    <t>Cinta adhesiva para demarcación áreas de RESPEL/ RAEES x 33mt - Amarilla Negra</t>
  </si>
  <si>
    <t>Ficha 5. Manejo de residuos sólidos</t>
  </si>
  <si>
    <t>Punto Ecológico</t>
  </si>
  <si>
    <t>Señalización sitio de almacenamiento y manejo de residuos</t>
  </si>
  <si>
    <t>Cinta adhesiva para demarcación áreas de almacenamiento de Residuos  x 33mt</t>
  </si>
  <si>
    <t>Bolsas plásticas código de colores (paquete de 50 )</t>
  </si>
  <si>
    <t>Gestión Sacos de Cemento Transporte Veredas a Santa Marta</t>
  </si>
  <si>
    <t>peso saco vacío</t>
  </si>
  <si>
    <t xml:space="preserve">Gestión Sacos de Cemento Transporte Santa Marta a Bogotá </t>
  </si>
  <si>
    <t>cant sacos vacíos aprox 900</t>
  </si>
  <si>
    <t>IMPLEMENTACIÓN PLAN DE TRABAJO SOCIAL</t>
  </si>
  <si>
    <t>USUARIOS</t>
  </si>
  <si>
    <t>valor general de la actividad</t>
  </si>
  <si>
    <t xml:space="preserve">Programa - Control social / Participación ciudadana  </t>
  </si>
  <si>
    <t xml:space="preserve">Mes </t>
  </si>
  <si>
    <t>Convocatoria por medios interpersonales: persona para recorrer cada una de las veredas que contempla  el municipio. Tres días para las actvidades 1,3 y 4 del programa Control social / Participación ciudadana.</t>
  </si>
  <si>
    <t>Día</t>
  </si>
  <si>
    <t>Ida y regreso</t>
  </si>
  <si>
    <t>Actividad 1: Socialización inicial del proyecto:</t>
  </si>
  <si>
    <t>Gastos de transporte para las comunidades: se estima la asistencia del 50% de los usuarios (442).</t>
  </si>
  <si>
    <t>Día  (ida y vuelta)</t>
  </si>
  <si>
    <t>Alquiler mobiliario, salón, sonido, computador, ventilador y  video Beam.</t>
  </si>
  <si>
    <t>Und</t>
  </si>
  <si>
    <t>Alquiler silla sin brazos o rimax</t>
  </si>
  <si>
    <t>Alquiler mesa tablón 10 puestos</t>
  </si>
  <si>
    <t>Alquiler de computador</t>
  </si>
  <si>
    <t>Alquiler Video Beam</t>
  </si>
  <si>
    <t>Alquiler de sonido</t>
  </si>
  <si>
    <t>Punto ecológico (Para disposición  de materiales de desechos de las actividades del programa  Control social / Participación ciudadana  y capacitaciones transversales).</t>
  </si>
  <si>
    <t>Actividad 2: Conformación del Comité de Acompañamiento Comunitario  (CAC) - Capacitación</t>
  </si>
  <si>
    <t>Gastos de transporte para los integrantes del CAC para desplazarse al casco urbanos a inscribir el CAC y ser capacitados por personería municipal, (se estima un promedio de 21 personas que estarán un día realizando estas actividades)</t>
  </si>
  <si>
    <t>Actividad 3: Reunión de seguimiento (Se propone mínimo 1 en la ejecución del contrato)</t>
  </si>
  <si>
    <t xml:space="preserve">Personal local que acompaña al profesional que presentará  los avances del contrato, en los desplazamientos que se realicen por cada vereda. </t>
  </si>
  <si>
    <t>Actividad 4: Evento de entrega formal de la solución energética, feria comercial, productiva, muestra cultural o gastronómica</t>
  </si>
  <si>
    <t>Refrigerios para la jornada de socialización se estima la asistencia de:  representantes por ente territorial (02), representantes del operador de red (02),  representantes de los entes de control (02),   representantes de ASOJUNTAS (02) y  representatividad del 100% de los usuarios.</t>
  </si>
  <si>
    <t>Transmisión streaming mínimo a dos cámaras  (Código embed para transmisión, duración un hora y media a dos horas)</t>
  </si>
  <si>
    <t>Internet satelital bajada 300 megas y de subida 30 Megas</t>
  </si>
  <si>
    <t>Planta eléctrica</t>
  </si>
  <si>
    <t>Programa -  Capacitaciones transversales</t>
  </si>
  <si>
    <t>Convocatoria por medios interpersonales: persona para recorrer cada una de las veredas que contempla  el municipio. Dos días para las actvidades 1,3 y 4 del programa Capacitaciones transversales</t>
  </si>
  <si>
    <t>Personal local que acompaña al profesional que presentará  los avances del contrato, en los desplazamientos que se realicen por cada vereda.</t>
  </si>
  <si>
    <t xml:space="preserve"> Actividad 1. Capacitaciones por grupos poblacionales: </t>
  </si>
  <si>
    <t>Gastos de materiales 1 paquete por cada capacitación: Mujeres, paz y energía, Centinelas de la energía, Proyectos productivos y/o emprendimientos con el uso eficiente de la energía.</t>
  </si>
  <si>
    <t xml:space="preserve">Und </t>
  </si>
  <si>
    <r>
      <t>Cartillas centinelas de la energía para la capacitación</t>
    </r>
    <r>
      <rPr>
        <i/>
        <sz val="11"/>
        <color theme="1"/>
        <rFont val="Calibri"/>
        <family val="2"/>
        <scheme val="minor"/>
      </rPr>
      <t xml:space="preserve"> Centinelas de la energía </t>
    </r>
    <r>
      <rPr>
        <sz val="11"/>
        <color theme="1"/>
        <rFont val="Calibri"/>
        <family val="2"/>
        <scheme val="minor"/>
      </rPr>
      <t>- se estima la asitencia de dos niños por usuario.</t>
    </r>
  </si>
  <si>
    <t>Actividad 2: Sostenibilidad y apropiación de la infraestructura (Educación y sensibilización ambiental, uso racional de la energía y cultura de pago y manual de operaciones básicas)</t>
  </si>
  <si>
    <t>Acrílicos (contiene información de manejo de las soluciones individuales medidas: 20x30 cm).</t>
  </si>
  <si>
    <t>Gastos de materiales.</t>
  </si>
  <si>
    <t xml:space="preserve">Actividad 3: Escuela de Formación para la Transición Energética Justa –Escuela TEJ </t>
  </si>
  <si>
    <t>Momento 1 - Diálogo social e inicio montaje solución energética</t>
  </si>
  <si>
    <t>Materiales  (Papel periódico, marcadores borrables, hojas blancas, cartulina, colores, dado, cinta, post-its, pinceles, alambre, esferos, fichas bibliográficas,  etc)</t>
  </si>
  <si>
    <t>Plotter con esquema de la cadena de la energía.</t>
  </si>
  <si>
    <t>Tarjetones con los momentos de la cadena de la energía.(Producción, Transformación,
Transmisión, Distribución y Comercialización)</t>
  </si>
  <si>
    <t>Placa de madera, arcilla u otro material</t>
  </si>
  <si>
    <t>Temperas en aceite.</t>
  </si>
  <si>
    <t>Trjetones con preguntas problematizadoras</t>
  </si>
  <si>
    <t>Caja soluciones: Piezas gráficas con la norma</t>
  </si>
  <si>
    <t>Momento 2 - Diálogo social de monitoreo y sostenibilidad</t>
  </si>
  <si>
    <t>Gastos de papelería</t>
  </si>
  <si>
    <t>Imagen de referencia de rompecabezas, tamaño 1/2 pliego.</t>
  </si>
  <si>
    <t>Ploter Pacto por la JET</t>
  </si>
  <si>
    <t>VALOR POR USUARIO</t>
  </si>
  <si>
    <t>Período</t>
  </si>
  <si>
    <t>Valor Un.</t>
  </si>
  <si>
    <t>Valor total</t>
  </si>
  <si>
    <t>Suministro e instalación de poste reforzado en fibra de vidrio de 4 m, 510kgf. contiene: platina base en lámina ASTM A36, soporte fijo para 2 paneles solares y cimentación en concreto f'c=21MPa (D=0.45 m , h= 1.20 m)</t>
  </si>
  <si>
    <t>Excavación de zanja para acometida principal en zona verde, de 20 cm de ancho x 60 cm de profundidad y hasta 6 m de longitud. Se utilizará para relleno, el mismo material excavado.</t>
  </si>
  <si>
    <t>Acometida principal eléctrica subterránea desde los módulos solares hasta el gabinete de diseño especial. Incluye: Hasta 10 m de tubería PVC de 3/4" inmersa dentro del tubo de soporte del panel y subterránea, hasta 1.5 m de tubería IMC de 3/4" a la vista hasta llegar al gabinete, 2 curvas PVC de 3/4", 2 terminales para tubo IMC de 3/4", 2 curvas galvanizada IMC de 3/4" y hasta 12 m de cable: 1x6mm2 Positivo + 1x6mm2 Negativo + 1x6 AWG Tierra y accesorios de conexión.</t>
  </si>
  <si>
    <t xml:space="preserve">Suministro e instalación de gabinete autosoportado en lámina galvanizada de 598 mm de ancho x 840 mm de alto x 460 mm de fondo en lámina CR calibre 16, con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horizontal superior del armario, deben poseer una agarradera que facilite su accionamiento y las bisagras deben ser galvanizadas, cromadas, niqueladas o en acero inoxidable, bronce o aluminio suficientemente fuertes para asegurar rígidamente la puerta de la estructura e instaladas sin que pierdan el recubrimiento protector IP 30.
El encerramiento metálico deberá estar debidamente marcado y cumplir con los requerimientos mínimos de seguridad definidos por el RETIE numeral 20.23. </t>
  </si>
  <si>
    <t>Suministro e instalación de controlador de carga, 50A, 150/48Vdc MPPT Sola; eficiencia mínima del 98%, apto para cargar bateria tipo LiFePO4. Con todas las protecciones eléctricas necesarias en caso de sobrecarga, cortocircuito, advertencia de alto voltaje, polaridad inversa, alta temperatura y corriente nocturna inversa</t>
  </si>
  <si>
    <t>Suministro e Instalación de bateria de ion-litio tipo fosfato de hierro (LiFePO4) de ciclo profundo de 120Ah-51,2Vdc - 6000 ciclos hasta el 80%, libre de mantenimiento. Con compesación de temperatura y puertos de comunicaciones y vida útil mínima de 10 años</t>
  </si>
  <si>
    <t>Suministro e instalación de inversor de onda pura de baja frecuencia, potencia de 2000 W , - 20 a 50 °C, 21 - 48 VDC input - 120 VAC output, f=60 Hz, con protección y desconexión por bajo voltaje en la batería, protección contra sobrecarga . Eficiencia mínima del 90% o superior a potencia nominal. Garantía mínima: 2 años</t>
  </si>
  <si>
    <t>Medidor prepago monofásico bifilar 5 (80) A, 120 V, calibrado. Incluye sistema de  gestión de recaudo y equipos de comunicación offline.</t>
  </si>
  <si>
    <t>Acometida parcial eléctrica desde el equipo de medida hasta el tablero de distribución. Incluye: Hasta 2 m de tubería EMT de 3/4" y hasta 3 m de cable THHN: 1x8 AWG Fase + 1x8 AWG Neutro + 1x8 AWG Tierra.</t>
  </si>
  <si>
    <t>Sistema de puesta a tierra con una varilla de cobre 5/8" x 2,4m, bajante en cable de cobre desnudo o verde Nº 6, con soldadura exotérmica y tratamiento de suelos, caja de inspección de 30 x 30 cm.</t>
  </si>
  <si>
    <t>La instalación interna en AC, comprende los siguientes elementos:
- Tablero de distribución monofásico de cuatro circuitos. 
- Dos (2) interruptores automáticos monopolares tipo enchufable de 20 A.
- Cuatro (4) salidas de alumbrado con interruptor con polo a tierra. 
- Hasta 33 m de tubería EMT de 3/4" con accesorios.
- Hasta 70 m de cable de Cu THHN Nº 12 AWG
- Hasta 33 m de cable de Cu THHN Nº 12 AWG verde
- Cuatro (4) salidas para tomacorrientes dobles con polo a tierra.</t>
  </si>
  <si>
    <t>REALIZAR PLAN DE TRABAJO SOCIAL (% CON RESPECTO A LOS COSTOS DIRECTOS)</t>
  </si>
  <si>
    <t>ANÁLISIS DE PRECIOS UNITARIOS</t>
  </si>
  <si>
    <t>1. REPLANTEO DE OBRA</t>
  </si>
  <si>
    <t>I. EQUIPO</t>
  </si>
  <si>
    <t>TIPO</t>
  </si>
  <si>
    <t>TARIFA/DIA</t>
  </si>
  <si>
    <t>RENDIM.</t>
  </si>
  <si>
    <t>VR. UNITARIO</t>
  </si>
  <si>
    <t>Equipo gps</t>
  </si>
  <si>
    <t>Dia</t>
  </si>
  <si>
    <t xml:space="preserve">Herramienta Menor 5% Mano de obra </t>
  </si>
  <si>
    <t>Un</t>
  </si>
  <si>
    <t>Subtotal</t>
  </si>
  <si>
    <t>II. MATERIALES</t>
  </si>
  <si>
    <t>UNID.</t>
  </si>
  <si>
    <t>PRECIO UNIT.</t>
  </si>
  <si>
    <t>III. TRANSPORTE</t>
  </si>
  <si>
    <t xml:space="preserve">Personal </t>
  </si>
  <si>
    <t>VR POR RUTA</t>
  </si>
  <si>
    <t>ADICIONALES
SEGURO, EMBALAJE, ETC</t>
  </si>
  <si>
    <t>IV. MANO DE OBRA</t>
  </si>
  <si>
    <t>SALARIO DIA</t>
  </si>
  <si>
    <t>Prestaciones</t>
  </si>
  <si>
    <t>RENDIMIENTO</t>
  </si>
  <si>
    <t>VR. DEFINITIVO</t>
  </si>
  <si>
    <t>Ayudante de Obra Civil</t>
  </si>
  <si>
    <t>TOTAL COSTO DIRECTO</t>
  </si>
  <si>
    <t>2. IMPLEMENTACIÓN Y PUESTA EN FUNCIONAMIENTO DE EQUIPOS PARA LA OPERACIÓN FOTOVOLTAICA</t>
  </si>
  <si>
    <t>Hta menor 5% mano de obra</t>
  </si>
  <si>
    <t>Herramienta</t>
  </si>
  <si>
    <t>Vibrador de concretos</t>
  </si>
  <si>
    <t>a</t>
  </si>
  <si>
    <t>CIMENTACIÓN CONCRETO f'c=21 Mpa</t>
  </si>
  <si>
    <t>Agua</t>
  </si>
  <si>
    <t>Agregado grueso (grava, grava triturada y/o roca triturada)</t>
  </si>
  <si>
    <t>Agregado fino para concreto (tamaño máximo 4,75mm - arena natural o trituración de roca, gravas, y/o escorias)</t>
  </si>
  <si>
    <t>Cemento hidráulico tipo ART</t>
  </si>
  <si>
    <t>Acero de refuerzo fy=420 MPa</t>
  </si>
  <si>
    <t>Alambre negro para amarre calibre 18</t>
  </si>
  <si>
    <t>b</t>
  </si>
  <si>
    <t>ESTRUCTURA DE SOPORTE DE PANELES</t>
  </si>
  <si>
    <t>Poste reforzado en fibra de vidrio de 4 m, 510kgf</t>
  </si>
  <si>
    <t>Ángulo ASTM A572 Gr.50 para estructura de soporte paneles</t>
  </si>
  <si>
    <t xml:space="preserve">Platinas (A-36) y pernos (A-325)  para conexiones </t>
  </si>
  <si>
    <t>III. TRANSPORTES</t>
  </si>
  <si>
    <t>VR POR KG</t>
  </si>
  <si>
    <t>ADICIONALES
SEGURO, EMBALAJE ETC</t>
  </si>
  <si>
    <t>Oficial de Construcción</t>
  </si>
  <si>
    <t>Ayudante</t>
  </si>
  <si>
    <t>UNID</t>
  </si>
  <si>
    <t>Caja Combinadora Barraje Bornera 2 canales x 125A 500V</t>
  </si>
  <si>
    <t>PANEL SOLAR MONOCRISTALINO 670W HALF-CELL. INCLUYE CABLE DE CONEXIÓN Y CAJA IP68 DE DIODO DE PROTECCCIÓN</t>
  </si>
  <si>
    <t>Panel solar Mono cristalino de 450 Wp</t>
  </si>
  <si>
    <t>Cable Cu solar XLPE 6mm 1kV 120 °C</t>
  </si>
  <si>
    <t>Panel solar Mono cristalino de 550 Wp</t>
  </si>
  <si>
    <t>Terminal Mc4 Hembra</t>
  </si>
  <si>
    <t>Terminal Mc4 Macho</t>
  </si>
  <si>
    <t>Tec Electricista MP T1 - T5</t>
  </si>
  <si>
    <t>Oficial de construcción</t>
  </si>
  <si>
    <t>Cable Cu solar XLPE 10 AWG 1kV 120 °C</t>
  </si>
  <si>
    <t>Cable de Cu THHN/THWN-2 # 10 AWG verde</t>
  </si>
  <si>
    <t>Curva conduit PVC de 3/4"</t>
  </si>
  <si>
    <t>Curva galvanizada de 3/4"</t>
  </si>
  <si>
    <t>Terminal de compresión un hueco # 8 AWG</t>
  </si>
  <si>
    <t>Terminal IMC de 3/4"</t>
  </si>
  <si>
    <t>Tubo conduit PVC TP 3/4" x 3 [m]</t>
  </si>
  <si>
    <t>Tubo IMC 3/4" x 3 [m]</t>
  </si>
  <si>
    <t>Barra bornera tierra con soporte plástico riel din de 10 cm</t>
  </si>
  <si>
    <t>Barra de cobre 12x2x100 mm (incluye aisladores)</t>
  </si>
  <si>
    <t>Interruptor termomagnético enchufable 1 x 20 A, 120 VAC - 10 KA</t>
  </si>
  <si>
    <t xml:space="preserve">Interruptor termomagnético 25A 2P 500 VDC 6 Ka </t>
  </si>
  <si>
    <t xml:space="preserve">Interruptor termomagnético 50A 2P 500 VDC 6 Ka </t>
  </si>
  <si>
    <t xml:space="preserve">Cable de Cu THHN/THWN-2 # 8 AWG </t>
  </si>
  <si>
    <t>Cable Cu SGT 6 AWG</t>
  </si>
  <si>
    <t>Cable Cu Soldador 6 AWG</t>
  </si>
  <si>
    <t>Canaleta ranurada dexon 25 x 40 mm x 2 ml</t>
  </si>
  <si>
    <t>Cinta de amarre dexon 10 cm color blanco</t>
  </si>
  <si>
    <t>Dispositivo de protección contra sobretensión DC tensión max 500 VDC, In 20 kA, Imax 40 kA, Up 2.0 kV.</t>
  </si>
  <si>
    <t>Gabinete metálico con puerta y chapa para equipos y conexiones DC/AC de 598 mm de ancho, 840 mm de alto, 460 cm de fondo (incluye doblefondo, angeos, diseño y fabricación a la medida de los componentes), con soporte interior para batería 24V/120Ah.</t>
  </si>
  <si>
    <t xml:space="preserve">Gabinete metálico con puerta y chapa para equipos y conexiones DC/AC de 598 mm de ancho, 840 mm de alto, 460 cm de fondo (incluye doblefondo, angeos, diseño y fabricación a la medida de los componentes), con soporte interior para batería </t>
  </si>
  <si>
    <t>Gabinete metálico con puerta y chapa para equipos y conexiones DC/AC de 598 mm de ancho, 840 mm de alto, 460 cm de fondo (incluye doblefondo, angeos, diseño y fabricación a la medida de los componentes), con soporte interior para batería 24V/150Ah.</t>
  </si>
  <si>
    <t>Marcador tipo anillo ar2 (+, -, L, N,T)</t>
  </si>
  <si>
    <t>Gabinete metálico con puerta y chapa para equipos y conexiones DC/AC de 598 mm de ancho, 840 mm de alto, 460 cm de fondo (incluye doblefondo, angeos, diseño y fabricación a la medida de los componentes), con soporte interior para batería 24V/200Ah.</t>
  </si>
  <si>
    <t>Riel DIN 35 mm x 50 cm</t>
  </si>
  <si>
    <t>Terminal aislado tipo ojo # 8 AWG</t>
  </si>
  <si>
    <t>Terminal aislado tipo pin # 10 AWG</t>
  </si>
  <si>
    <t>Terminal aislado tipo pin # 6 AWG</t>
  </si>
  <si>
    <t>Terminal de compresión un hueco # 6 AWG</t>
  </si>
  <si>
    <t>Terminales, accesorios, marquillas y elementos menores de conexión.</t>
  </si>
  <si>
    <t>Tornillo autoperforante de cabeza estrella 1/4" x 1/4"</t>
  </si>
  <si>
    <t>MATERIAL</t>
  </si>
  <si>
    <t>ANALISIS DE PRECIOS UNITARIOS</t>
  </si>
  <si>
    <t>2. IMPLEMENTACION Y PUESTA EN FUNCIONAMIENTO DE EQUIPOS PARA LA OPERACIÓN FOTOVOLTAICA</t>
  </si>
  <si>
    <t>Controlador de carga MPPT de 150/48 VDC capacidad 50 A</t>
  </si>
  <si>
    <t>Controlador de carga MPPT de 12-24 VDC capacidad 60 A</t>
  </si>
  <si>
    <t>Batería de ión - litio tipo fosfato de hierro (LiFePO4) de ciclo profundo de 150 Ah</t>
  </si>
  <si>
    <t>Batería de ión - litio tipo fosfato de hierro (LiFePO4) de ciclo profundo de 200 Ah</t>
  </si>
  <si>
    <t>BATERÍA LiFePO4 120Ah. 51.2 VDC. VIDA ÚTIL IGUAL O MAYOR A 6000 CICLOS AL 80% DOD Y BMS INTEGRADO</t>
  </si>
  <si>
    <t>BATERÍA LiFePO4 100Ah. 51.2 VDC. VIDA ÚTIL IGUAL O MAYOR A 6000 CICLOS AL 80% DOD Y BMS INTEGRADO</t>
  </si>
  <si>
    <t>INVERSOR ONDA SENOIDAL PURA 2000W 48 VDC CON PANTALLLA LCD Y PUERTO COM</t>
  </si>
  <si>
    <t>Inversor de onda senoidal pura 24 VDC / 120 VAC -  1000 VA</t>
  </si>
  <si>
    <t xml:space="preserve">3. SISTEMA DE ENERGÍA DE GESTIÓN DE ENERGÍA. </t>
  </si>
  <si>
    <t>Herramienta menor Electricista</t>
  </si>
  <si>
    <t xml:space="preserve">Medidor Prepago 120V 5-80A (AMI) </t>
  </si>
  <si>
    <t>Caja medidor pequeña con interruptor magnetico</t>
  </si>
  <si>
    <t>Modulo Externo para Medidor 3G CL752C3 + Caja Plastica</t>
  </si>
  <si>
    <t>Plan de datos Celular Anual</t>
  </si>
  <si>
    <t xml:space="preserve">Plataforma HES AMI </t>
  </si>
  <si>
    <t xml:space="preserve">Plataforma de Recaudo </t>
  </si>
  <si>
    <t>Software Datafono Local</t>
  </si>
  <si>
    <t>Datafono Local</t>
  </si>
  <si>
    <t>Software Datafono Viajero</t>
  </si>
  <si>
    <t xml:space="preserve">Datafono viajero </t>
  </si>
  <si>
    <t>Servidor (Pantalla-Teclado-Mouse)</t>
  </si>
  <si>
    <t>UPS  Servidor 1000 w</t>
  </si>
  <si>
    <t>Capacitación en el manejo de software de operación del sistema de medición - virtual por 3 días</t>
  </si>
  <si>
    <t>Capacitación en el manejo de software aplicativo movil lectura medidor - virtual por 3 días</t>
  </si>
  <si>
    <t>Cable de Cu THHN/THWN-2 # 8 AWG verde</t>
  </si>
  <si>
    <t>Curva EMT de 3/4"</t>
  </si>
  <si>
    <t>Terminal EMT 3/4"</t>
  </si>
  <si>
    <t>Tubo EMT de 3/4" x 3 [m]</t>
  </si>
  <si>
    <t>SISTEMA DE PUESTA A TIERRA</t>
  </si>
  <si>
    <t>Cable de Cu THHN/THWN-2 # 6 AWG</t>
  </si>
  <si>
    <t>Caja inspección de 30 x 30 cm con tapa</t>
  </si>
  <si>
    <t>Soldadura exotérmica 115 gr</t>
  </si>
  <si>
    <t>Suelo artificial (Bulto 15 kg)</t>
  </si>
  <si>
    <t xml:space="preserve">Varilla sólida de cobre de 5/8" x 2,40 m </t>
  </si>
  <si>
    <t xml:space="preserve">Cable de Cu THHN/THWN-2 # 12 AWG </t>
  </si>
  <si>
    <t>Cable de Cu THHN/THWN-2 # 12 AWG verde</t>
  </si>
  <si>
    <t>Caja PVC 2" x 4"</t>
  </si>
  <si>
    <t>Caja PVC Octagonal</t>
  </si>
  <si>
    <t>Conector tipo resorte 12 AWG</t>
  </si>
  <si>
    <t>Curva EMT de 1/2"</t>
  </si>
  <si>
    <t>Grapa EMT de 1/2" doble ala</t>
  </si>
  <si>
    <t xml:space="preserve">Interruptor sencillo </t>
  </si>
  <si>
    <t>Papel contact Naranja x pliego</t>
  </si>
  <si>
    <t>Roseta plafón porcelana con tornillos</t>
  </si>
  <si>
    <t>Tablero de sobreponer Monofásico 4 circuitos</t>
  </si>
  <si>
    <t>Terminal EMT 1/2"</t>
  </si>
  <si>
    <t>Toma corriente doble con polo a tierra.</t>
  </si>
  <si>
    <t>Tornillo para madera de 1"x 1/4 "</t>
  </si>
  <si>
    <t>Tubo EMT de 1/2" x 3 [m]</t>
  </si>
  <si>
    <t>Unión EMT 1/2"</t>
  </si>
  <si>
    <t>CANT.</t>
  </si>
  <si>
    <t>UN.</t>
  </si>
  <si>
    <r>
      <t xml:space="preserve">Gastos de transporte y honorarios de los profesionales que harán la entrega formal del proyecto en el evento final.
</t>
    </r>
    <r>
      <rPr>
        <b/>
        <sz val="11"/>
        <color rgb="FF000000"/>
        <rFont val="Calibri"/>
        <family val="2"/>
        <scheme val="minor"/>
      </rPr>
      <t>*Nota:</t>
    </r>
    <r>
      <rPr>
        <sz val="11"/>
        <color rgb="FF000000"/>
        <rFont val="Calibri"/>
        <family val="2"/>
        <scheme val="minor"/>
      </rPr>
      <t xml:space="preserve"> los valores están contemplados dentro del presupuesto general.</t>
    </r>
  </si>
  <si>
    <r>
      <t xml:space="preserve">Gastos de transporte y honorarios de los profesionales que presentarán la reunión de seguimiento.
</t>
    </r>
    <r>
      <rPr>
        <b/>
        <sz val="11"/>
        <color rgb="FF000000"/>
        <rFont val="Calibri"/>
        <family val="2"/>
        <scheme val="minor"/>
      </rPr>
      <t>*Nota:</t>
    </r>
    <r>
      <rPr>
        <sz val="11"/>
        <color rgb="FF000000"/>
        <rFont val="Calibri"/>
        <family val="2"/>
        <scheme val="minor"/>
      </rPr>
      <t xml:space="preserve"> los valores están contemplados dentro del presupuesto general.</t>
    </r>
  </si>
  <si>
    <r>
      <t xml:space="preserve">Gastos de transporte de los profesionales que realizarán las diferentes capacitaciones y/o talleres.
</t>
    </r>
    <r>
      <rPr>
        <b/>
        <sz val="11"/>
        <color rgb="FF000000"/>
        <rFont val="Calibri"/>
        <family val="2"/>
        <scheme val="minor"/>
      </rPr>
      <t>*Nota:</t>
    </r>
    <r>
      <rPr>
        <sz val="11"/>
        <color rgb="FF000000"/>
        <rFont val="Calibri"/>
        <family val="2"/>
        <scheme val="minor"/>
      </rPr>
      <t xml:space="preserve"> los valores están contemplados dentro del presupuesto general.</t>
    </r>
  </si>
  <si>
    <r>
      <t xml:space="preserve">Gastos de honorarios de  los profesionales que realizarán las diferentes capacitaciones y/o talleres.
</t>
    </r>
    <r>
      <rPr>
        <b/>
        <sz val="11"/>
        <color theme="1"/>
        <rFont val="Calibri"/>
        <family val="2"/>
        <scheme val="minor"/>
      </rPr>
      <t>*Nota:</t>
    </r>
    <r>
      <rPr>
        <sz val="11"/>
        <color theme="1"/>
        <rFont val="Calibri"/>
        <family val="2"/>
        <scheme val="minor"/>
      </rPr>
      <t xml:space="preserve"> los valores están contemplados dentro del presupuesto general.</t>
    </r>
  </si>
  <si>
    <r>
      <t xml:space="preserve">Convocatoria  masivas a cada una de las veredas. (El plan será utilizado a lo largo de las convocatorias que requiera el proyecto).
</t>
    </r>
    <r>
      <rPr>
        <b/>
        <sz val="11"/>
        <color theme="1"/>
        <rFont val="Calibri"/>
        <family val="2"/>
        <scheme val="minor"/>
      </rPr>
      <t>*Nota:</t>
    </r>
    <r>
      <rPr>
        <sz val="11"/>
        <color theme="1"/>
        <rFont val="Calibri"/>
        <family val="2"/>
        <scheme val="minor"/>
      </rPr>
      <t xml:space="preserve"> la convocatoria se deberá realizar para la totalidad de actividades del programa </t>
    </r>
    <r>
      <rPr>
        <i/>
        <sz val="11"/>
        <color theme="1"/>
        <rFont val="Calibri"/>
        <family val="2"/>
        <scheme val="minor"/>
      </rPr>
      <t xml:space="preserve"> Control social / Participación ciudadana</t>
    </r>
    <r>
      <rPr>
        <sz val="11"/>
        <color theme="1"/>
        <rFont val="Calibri"/>
        <family val="2"/>
        <scheme val="minor"/>
      </rPr>
      <t xml:space="preserve"> y </t>
    </r>
    <r>
      <rPr>
        <i/>
        <sz val="11"/>
        <color theme="1"/>
        <rFont val="Calibri"/>
        <family val="2"/>
        <scheme val="minor"/>
      </rPr>
      <t xml:space="preserve">capacitaciones transversales, </t>
    </r>
    <r>
      <rPr>
        <sz val="11"/>
        <color theme="1"/>
        <rFont val="Calibri"/>
        <family val="2"/>
        <scheme val="minor"/>
      </rPr>
      <t>de acuerdo con el cronograma definido.</t>
    </r>
  </si>
  <si>
    <t>0,60% de CD</t>
  </si>
  <si>
    <t>0,10% de CD</t>
  </si>
  <si>
    <t>INSTALACIÓN DE SISTEMAS DE AUTOGENERACIÓN ELÉCRICA CON TECNOLOGÍA SOLAR FOTOVOLTAICA EN VIVIENDAS DE LA ZONA RURAL DE SANTA MARTA - MAGDALENA</t>
  </si>
  <si>
    <t>L</t>
  </si>
  <si>
    <t>m3</t>
  </si>
  <si>
    <t>GL</t>
  </si>
  <si>
    <t>Transporte terrestre Bogotá-Santa Marta</t>
  </si>
  <si>
    <t>Transporte terrestre Santa Marta a veredas o viviendas</t>
  </si>
  <si>
    <t>Básicas</t>
  </si>
  <si>
    <t>De Corte</t>
  </si>
  <si>
    <t>Un.</t>
  </si>
  <si>
    <t>IMPLEMENTAR SISTEMA DE MEDICIÓN Y GESTIÓN DE ENERGÍA</t>
  </si>
  <si>
    <t>IMPLEMENTAR SISTEMA DE PUESTA A TIERRA</t>
  </si>
  <si>
    <t>OFERENTE:</t>
  </si>
  <si>
    <t>REPRESENTANTE LEGAL:</t>
  </si>
  <si>
    <t>CÉDULA:</t>
  </si>
  <si>
    <t>FIRMA DEL OFERENTE: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</si>
</sst>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&quot;$&quot;\ * #,##0.00_-;\-&quot;$&quot;\ * #,##0.00_-;_-&quot;$&quot;\ * &quot;-&quot;??_-;_-@"/>
    <numFmt numFmtId="168" formatCode="0.0%"/>
    <numFmt numFmtId="169" formatCode="_(&quot;$&quot;\ * #,##0_);_(&quot;$&quot;\ * \(#,##0\);_(&quot;$&quot;\ * &quot;-&quot;??_);_(@_)"/>
    <numFmt numFmtId="170" formatCode="_-* #,##0\ _€_-;\-* #,##0\ _€_-;_-* &quot;-&quot;??\ _€_-;_-@"/>
    <numFmt numFmtId="171" formatCode="_(* #,##0.00_);_(* \(#,##0.00\);_(* &quot;-&quot;??_);_(@_)"/>
    <numFmt numFmtId="172" formatCode="&quot;$&quot;\ #,##0"/>
    <numFmt numFmtId="173" formatCode="_-[$$-240A]\ * #,##0.00_-;\-[$$-240A]\ * #,##0.00_-;_-[$$-240A]\ * &quot;-&quot;??_-;_-@"/>
    <numFmt numFmtId="174" formatCode="0.0"/>
    <numFmt numFmtId="175" formatCode="_-&quot;$&quot;\ * #,##0_-;\-&quot;$&quot;\ * #,##0_-;_-&quot;$&quot;\ * &quot;-&quot;_-;_-@"/>
    <numFmt numFmtId="176" formatCode="&quot;$&quot;\ #,##0.00"/>
    <numFmt numFmtId="177" formatCode="&quot;$&quot;\ #,##0.0000"/>
    <numFmt numFmtId="178" formatCode="_(&quot;$&quot;\ * #,##0_);_(&quot;$&quot;\ * \(#,##0\);_(&quot;$&quot;\ * &quot;-&quot;_);_(@_)"/>
    <numFmt numFmtId="179" formatCode="_ &quot;$&quot;\ * #,##0.00_ ;_ &quot;$&quot;\ * \-#,##0.00_ ;_ &quot;$&quot;\ * &quot;-&quot;??_ ;_ @_ "/>
    <numFmt numFmtId="180" formatCode="#,##0.0"/>
    <numFmt numFmtId="181" formatCode="_-[$$-240A]\ * #,##0_-;\-[$$-240A]\ * #,##0_-;_-[$$-240A]\ * &quot;-&quot;??_-;_-@_-"/>
    <numFmt numFmtId="182" formatCode="&quot;No. &quot;#,##0"/>
    <numFmt numFmtId="183" formatCode="_-* #,##0\ &quot;Pts&quot;_-;\-* #,##0\ &quot;Pts&quot;_-;_-* &quot;-&quot;\ &quot;Pts&quot;_-;_-@_-"/>
    <numFmt numFmtId="184" formatCode="_-&quot;$&quot;* #,##0.00_-;\-&quot;$&quot;* #,##0.00_-;_-&quot;$&quot;* &quot;-&quot;_-;_-@_-"/>
    <numFmt numFmtId="185" formatCode="[$$-240A]\ #,##0.00"/>
  </numFmts>
  <fonts count="74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Lato"/>
      <family val="2"/>
    </font>
    <font>
      <sz val="12"/>
      <color theme="1"/>
      <name val="Lato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1"/>
      <name val="Lato"/>
      <family val="2"/>
    </font>
    <font>
      <b/>
      <sz val="12"/>
      <color theme="1"/>
      <name val="Lato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FF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8"/>
      <color rgb="FF000000"/>
      <name val="Lato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0.5"/>
      <name val="Century Gothic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entury Gothic"/>
      <family val="2"/>
    </font>
    <font>
      <b/>
      <i/>
      <sz val="10"/>
      <name val="Century Gothic"/>
      <family val="2"/>
    </font>
    <font>
      <i/>
      <sz val="1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ptos Narrow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3" tint="0.89999084444715716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9" fontId="14" fillId="0" borderId="0" applyFont="0" applyFill="0" applyBorder="0" applyAlignment="0" applyProtection="0"/>
    <xf numFmtId="0" fontId="22" fillId="0" borderId="0"/>
    <xf numFmtId="4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0" fontId="22" fillId="0" borderId="0"/>
    <xf numFmtId="9" fontId="13" fillId="0" borderId="0" applyFont="0" applyFill="0" applyBorder="0" applyAlignment="0" applyProtection="0"/>
    <xf numFmtId="0" fontId="13" fillId="0" borderId="0"/>
    <xf numFmtId="0" fontId="22" fillId="0" borderId="0"/>
    <xf numFmtId="0" fontId="22" fillId="0" borderId="0"/>
    <xf numFmtId="0" fontId="1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23" fillId="0" borderId="0"/>
    <xf numFmtId="0" fontId="12" fillId="0" borderId="0"/>
    <xf numFmtId="178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2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0" fontId="10" fillId="0" borderId="0"/>
    <xf numFmtId="178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164" fontId="14" fillId="0" borderId="0" applyFont="0" applyFill="0" applyBorder="0" applyAlignment="0" applyProtection="0"/>
    <xf numFmtId="0" fontId="9" fillId="0" borderId="0"/>
    <xf numFmtId="42" fontId="9" fillId="0" borderId="0" applyFont="0" applyFill="0" applyBorder="0" applyAlignment="0" applyProtection="0"/>
    <xf numFmtId="0" fontId="9" fillId="0" borderId="0"/>
    <xf numFmtId="0" fontId="22" fillId="0" borderId="0"/>
    <xf numFmtId="4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9" fontId="11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43" fillId="0" borderId="0" applyFont="0" applyFill="0" applyBorder="0" applyAlignment="0" applyProtection="0"/>
    <xf numFmtId="0" fontId="46" fillId="0" borderId="0"/>
    <xf numFmtId="0" fontId="8" fillId="0" borderId="0"/>
    <xf numFmtId="0" fontId="7" fillId="0" borderId="0"/>
    <xf numFmtId="9" fontId="2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2" fillId="0" borderId="0"/>
    <xf numFmtId="0" fontId="5" fillId="0" borderId="0"/>
    <xf numFmtId="0" fontId="4" fillId="0" borderId="0"/>
    <xf numFmtId="42" fontId="4" fillId="0" borderId="0" applyFont="0" applyFill="0" applyBorder="0" applyAlignment="0" applyProtection="0"/>
  </cellStyleXfs>
  <cellXfs count="628">
    <xf numFmtId="0" fontId="0" fillId="0" borderId="0" xfId="0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1" fillId="6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166" fontId="16" fillId="0" borderId="14" xfId="0" applyNumberFormat="1" applyFont="1" applyBorder="1" applyAlignment="1">
      <alignment horizontal="center" vertical="center"/>
    </xf>
    <xf numFmtId="0" fontId="16" fillId="7" borderId="14" xfId="0" applyFont="1" applyFill="1" applyBorder="1" applyAlignment="1">
      <alignment horizontal="left" vertical="center" wrapText="1"/>
    </xf>
    <xf numFmtId="3" fontId="16" fillId="7" borderId="14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21" fillId="8" borderId="31" xfId="0" applyFont="1" applyFill="1" applyBorder="1" applyAlignment="1">
      <alignment horizontal="right" vertical="center" wrapText="1"/>
    </xf>
    <xf numFmtId="0" fontId="16" fillId="8" borderId="31" xfId="0" applyFont="1" applyFill="1" applyBorder="1" applyAlignment="1">
      <alignment vertical="center"/>
    </xf>
    <xf numFmtId="166" fontId="21" fillId="8" borderId="19" xfId="0" applyNumberFormat="1" applyFont="1" applyFill="1" applyBorder="1" applyAlignment="1">
      <alignment vertical="center"/>
    </xf>
    <xf numFmtId="0" fontId="21" fillId="2" borderId="33" xfId="0" applyFont="1" applyFill="1" applyBorder="1" applyAlignment="1">
      <alignment horizontal="right" vertical="center" wrapText="1"/>
    </xf>
    <xf numFmtId="0" fontId="21" fillId="2" borderId="34" xfId="0" applyFont="1" applyFill="1" applyBorder="1" applyAlignment="1">
      <alignment horizontal="right" vertical="center" wrapText="1"/>
    </xf>
    <xf numFmtId="167" fontId="21" fillId="2" borderId="35" xfId="0" applyNumberFormat="1" applyFont="1" applyFill="1" applyBorder="1" applyAlignment="1">
      <alignment horizontal="right" vertical="center" wrapText="1"/>
    </xf>
    <xf numFmtId="0" fontId="16" fillId="7" borderId="0" xfId="0" applyFont="1" applyFill="1" applyAlignment="1">
      <alignment vertical="center"/>
    </xf>
    <xf numFmtId="0" fontId="16" fillId="7" borderId="0" xfId="0" applyFont="1" applyFill="1" applyAlignment="1">
      <alignment horizontal="center" vertical="center"/>
    </xf>
    <xf numFmtId="167" fontId="16" fillId="7" borderId="0" xfId="0" applyNumberFormat="1" applyFont="1" applyFill="1" applyAlignment="1">
      <alignment vertical="center"/>
    </xf>
    <xf numFmtId="9" fontId="16" fillId="7" borderId="0" xfId="0" applyNumberFormat="1" applyFont="1" applyFill="1" applyAlignment="1">
      <alignment vertical="center"/>
    </xf>
    <xf numFmtId="3" fontId="21" fillId="7" borderId="0" xfId="0" applyNumberFormat="1" applyFont="1" applyFill="1" applyAlignment="1">
      <alignment horizontal="center" vertical="center"/>
    </xf>
    <xf numFmtId="0" fontId="16" fillId="7" borderId="29" xfId="0" applyFont="1" applyFill="1" applyBorder="1" applyAlignment="1">
      <alignment vertical="center"/>
    </xf>
    <xf numFmtId="0" fontId="16" fillId="7" borderId="29" xfId="0" applyFont="1" applyFill="1" applyBorder="1" applyAlignment="1">
      <alignment horizontal="center" vertical="center"/>
    </xf>
    <xf numFmtId="3" fontId="16" fillId="7" borderId="29" xfId="0" applyNumberFormat="1" applyFont="1" applyFill="1" applyBorder="1" applyAlignment="1">
      <alignment horizontal="center" vertical="center"/>
    </xf>
    <xf numFmtId="3" fontId="16" fillId="7" borderId="0" xfId="0" applyNumberFormat="1" applyFont="1" applyFill="1" applyAlignment="1">
      <alignment vertical="center"/>
    </xf>
    <xf numFmtId="3" fontId="21" fillId="7" borderId="29" xfId="0" applyNumberFormat="1" applyFont="1" applyFill="1" applyBorder="1" applyAlignment="1">
      <alignment horizontal="center" vertical="center"/>
    </xf>
    <xf numFmtId="170" fontId="21" fillId="7" borderId="29" xfId="0" applyNumberFormat="1" applyFont="1" applyFill="1" applyBorder="1" applyAlignment="1">
      <alignment vertical="center"/>
    </xf>
    <xf numFmtId="171" fontId="16" fillId="7" borderId="0" xfId="0" applyNumberFormat="1" applyFont="1" applyFill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vertical="center"/>
    </xf>
    <xf numFmtId="0" fontId="21" fillId="6" borderId="3" xfId="0" applyFont="1" applyFill="1" applyBorder="1" applyAlignment="1">
      <alignment vertical="center"/>
    </xf>
    <xf numFmtId="0" fontId="21" fillId="6" borderId="13" xfId="0" applyFont="1" applyFill="1" applyBorder="1" applyAlignment="1">
      <alignment vertical="center"/>
    </xf>
    <xf numFmtId="166" fontId="15" fillId="0" borderId="15" xfId="0" applyNumberFormat="1" applyFont="1" applyBorder="1" applyAlignment="1">
      <alignment horizontal="right" vertical="center"/>
    </xf>
    <xf numFmtId="166" fontId="15" fillId="0" borderId="14" xfId="0" applyNumberFormat="1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/>
    </xf>
    <xf numFmtId="166" fontId="15" fillId="0" borderId="38" xfId="0" applyNumberFormat="1" applyFont="1" applyBorder="1" applyAlignment="1">
      <alignment vertical="center"/>
    </xf>
    <xf numFmtId="166" fontId="21" fillId="3" borderId="42" xfId="0" applyNumberFormat="1" applyFont="1" applyFill="1" applyBorder="1" applyAlignment="1">
      <alignment vertical="center"/>
    </xf>
    <xf numFmtId="0" fontId="21" fillId="3" borderId="42" xfId="0" applyFont="1" applyFill="1" applyBorder="1" applyAlignment="1">
      <alignment vertical="center"/>
    </xf>
    <xf numFmtId="166" fontId="21" fillId="3" borderId="43" xfId="0" applyNumberFormat="1" applyFont="1" applyFill="1" applyBorder="1" applyAlignment="1">
      <alignment vertical="center"/>
    </xf>
    <xf numFmtId="0" fontId="21" fillId="3" borderId="24" xfId="0" applyFont="1" applyFill="1" applyBorder="1" applyAlignment="1">
      <alignment horizontal="right" vertical="center" wrapText="1"/>
    </xf>
    <xf numFmtId="10" fontId="16" fillId="3" borderId="24" xfId="0" applyNumberFormat="1" applyFont="1" applyFill="1" applyBorder="1" applyAlignment="1">
      <alignment horizontal="center" vertical="center"/>
    </xf>
    <xf numFmtId="166" fontId="21" fillId="3" borderId="25" xfId="0" applyNumberFormat="1" applyFont="1" applyFill="1" applyBorder="1" applyAlignment="1">
      <alignment vertical="center"/>
    </xf>
    <xf numFmtId="0" fontId="21" fillId="3" borderId="14" xfId="0" applyFont="1" applyFill="1" applyBorder="1" applyAlignment="1">
      <alignment horizontal="right" vertical="center" wrapText="1"/>
    </xf>
    <xf numFmtId="10" fontId="16" fillId="3" borderId="14" xfId="0" applyNumberFormat="1" applyFont="1" applyFill="1" applyBorder="1" applyAlignment="1">
      <alignment horizontal="center" vertical="center"/>
    </xf>
    <xf numFmtId="166" fontId="21" fillId="3" borderId="15" xfId="0" applyNumberFormat="1" applyFont="1" applyFill="1" applyBorder="1" applyAlignment="1">
      <alignment vertical="center"/>
    </xf>
    <xf numFmtId="3" fontId="21" fillId="0" borderId="0" xfId="0" applyNumberFormat="1" applyFont="1" applyAlignment="1">
      <alignment horizontal="center" vertical="center"/>
    </xf>
    <xf numFmtId="170" fontId="21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14" fillId="0" borderId="0" xfId="0" applyFont="1"/>
    <xf numFmtId="0" fontId="18" fillId="0" borderId="0" xfId="0" applyFont="1"/>
    <xf numFmtId="0" fontId="26" fillId="3" borderId="57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172" fontId="18" fillId="0" borderId="0" xfId="0" applyNumberFormat="1" applyFont="1"/>
    <xf numFmtId="0" fontId="18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vertical="center"/>
    </xf>
    <xf numFmtId="0" fontId="26" fillId="3" borderId="14" xfId="0" applyFont="1" applyFill="1" applyBorder="1" applyAlignment="1">
      <alignment horizontal="center" vertical="center" wrapText="1"/>
    </xf>
    <xf numFmtId="164" fontId="18" fillId="0" borderId="14" xfId="19" applyFont="1" applyBorder="1" applyAlignment="1">
      <alignment vertical="center"/>
    </xf>
    <xf numFmtId="164" fontId="18" fillId="0" borderId="58" xfId="19" applyFont="1" applyBorder="1" applyAlignment="1">
      <alignment horizontal="right" vertical="center"/>
    </xf>
    <xf numFmtId="0" fontId="26" fillId="3" borderId="27" xfId="0" applyFont="1" applyFill="1" applyBorder="1" applyAlignment="1">
      <alignment horizontal="center" vertical="center"/>
    </xf>
    <xf numFmtId="164" fontId="18" fillId="0" borderId="14" xfId="19" applyFont="1" applyBorder="1"/>
    <xf numFmtId="164" fontId="26" fillId="12" borderId="58" xfId="19" applyFont="1" applyFill="1" applyBorder="1" applyAlignment="1">
      <alignment vertical="center"/>
    </xf>
    <xf numFmtId="173" fontId="18" fillId="0" borderId="0" xfId="0" applyNumberFormat="1" applyFont="1"/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5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64" fontId="18" fillId="0" borderId="58" xfId="19" applyFont="1" applyBorder="1" applyAlignment="1">
      <alignment vertical="center"/>
    </xf>
    <xf numFmtId="164" fontId="19" fillId="12" borderId="58" xfId="19" applyFont="1" applyFill="1" applyBorder="1" applyAlignment="1">
      <alignment vertical="center"/>
    </xf>
    <xf numFmtId="2" fontId="18" fillId="0" borderId="0" xfId="0" applyNumberFormat="1" applyFont="1" applyAlignment="1">
      <alignment vertical="center"/>
    </xf>
    <xf numFmtId="164" fontId="26" fillId="12" borderId="58" xfId="19" applyFont="1" applyFill="1" applyBorder="1" applyAlignment="1">
      <alignment horizontal="right" vertical="center"/>
    </xf>
    <xf numFmtId="3" fontId="18" fillId="0" borderId="14" xfId="0" applyNumberFormat="1" applyFont="1" applyBorder="1" applyAlignment="1">
      <alignment horizontal="center" vertical="center"/>
    </xf>
    <xf numFmtId="164" fontId="18" fillId="0" borderId="14" xfId="19" applyFont="1" applyBorder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3" fontId="18" fillId="9" borderId="14" xfId="0" applyNumberFormat="1" applyFont="1" applyFill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172" fontId="18" fillId="0" borderId="14" xfId="0" applyNumberFormat="1" applyFont="1" applyBorder="1" applyAlignment="1">
      <alignment vertical="center"/>
    </xf>
    <xf numFmtId="172" fontId="18" fillId="0" borderId="58" xfId="0" applyNumberFormat="1" applyFont="1" applyBorder="1" applyAlignment="1">
      <alignment vertical="center"/>
    </xf>
    <xf numFmtId="174" fontId="18" fillId="0" borderId="14" xfId="0" applyNumberFormat="1" applyFont="1" applyBorder="1" applyAlignment="1">
      <alignment horizontal="center" vertical="center"/>
    </xf>
    <xf numFmtId="164" fontId="18" fillId="0" borderId="14" xfId="19" applyFont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3" fontId="18" fillId="0" borderId="14" xfId="0" applyNumberFormat="1" applyFont="1" applyBorder="1" applyAlignment="1">
      <alignment vertical="center"/>
    </xf>
    <xf numFmtId="164" fontId="18" fillId="0" borderId="14" xfId="19" applyFont="1" applyBorder="1" applyAlignment="1">
      <alignment horizontal="left" vertical="center"/>
    </xf>
    <xf numFmtId="169" fontId="18" fillId="0" borderId="58" xfId="0" applyNumberFormat="1" applyFont="1" applyBorder="1" applyAlignment="1">
      <alignment vertical="center"/>
    </xf>
    <xf numFmtId="169" fontId="19" fillId="12" borderId="58" xfId="0" applyNumberFormat="1" applyFont="1" applyFill="1" applyBorder="1" applyAlignment="1">
      <alignment vertical="center"/>
    </xf>
    <xf numFmtId="0" fontId="26" fillId="3" borderId="55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right" vertical="center"/>
    </xf>
    <xf numFmtId="169" fontId="18" fillId="0" borderId="14" xfId="0" applyNumberFormat="1" applyFont="1" applyBorder="1" applyAlignment="1">
      <alignment vertical="center"/>
    </xf>
    <xf numFmtId="0" fontId="18" fillId="9" borderId="14" xfId="0" applyFont="1" applyFill="1" applyBorder="1" applyAlignment="1">
      <alignment horizontal="center" vertical="center"/>
    </xf>
    <xf numFmtId="0" fontId="18" fillId="9" borderId="57" xfId="0" applyFont="1" applyFill="1" applyBorder="1" applyAlignment="1">
      <alignment horizontal="center" vertical="center"/>
    </xf>
    <xf numFmtId="0" fontId="18" fillId="9" borderId="55" xfId="0" applyFont="1" applyFill="1" applyBorder="1" applyAlignment="1">
      <alignment horizontal="center" vertical="center"/>
    </xf>
    <xf numFmtId="164" fontId="18" fillId="9" borderId="24" xfId="19" applyFont="1" applyFill="1" applyBorder="1" applyAlignment="1">
      <alignment horizontal="right" vertical="center"/>
    </xf>
    <xf numFmtId="0" fontId="18" fillId="9" borderId="0" xfId="0" applyFont="1" applyFill="1" applyAlignment="1">
      <alignment horizontal="center" vertical="center"/>
    </xf>
    <xf numFmtId="175" fontId="18" fillId="0" borderId="14" xfId="0" applyNumberFormat="1" applyFont="1" applyBorder="1" applyAlignment="1">
      <alignment vertical="center"/>
    </xf>
    <xf numFmtId="172" fontId="18" fillId="0" borderId="0" xfId="0" applyNumberFormat="1" applyFont="1" applyAlignment="1">
      <alignment vertical="center"/>
    </xf>
    <xf numFmtId="0" fontId="26" fillId="3" borderId="57" xfId="0" applyFont="1" applyFill="1" applyBorder="1" applyAlignment="1">
      <alignment horizontal="center"/>
    </xf>
    <xf numFmtId="0" fontId="26" fillId="3" borderId="14" xfId="0" applyFont="1" applyFill="1" applyBorder="1" applyAlignment="1">
      <alignment horizontal="center"/>
    </xf>
    <xf numFmtId="0" fontId="26" fillId="3" borderId="58" xfId="0" applyFont="1" applyFill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164" fontId="18" fillId="0" borderId="58" xfId="19" applyFont="1" applyBorder="1"/>
    <xf numFmtId="172" fontId="18" fillId="0" borderId="14" xfId="0" applyNumberFormat="1" applyFont="1" applyBorder="1"/>
    <xf numFmtId="0" fontId="18" fillId="0" borderId="14" xfId="0" applyFont="1" applyBorder="1"/>
    <xf numFmtId="164" fontId="26" fillId="12" borderId="58" xfId="19" applyFont="1" applyFill="1" applyBorder="1"/>
    <xf numFmtId="181" fontId="18" fillId="10" borderId="14" xfId="0" applyNumberFormat="1" applyFont="1" applyFill="1" applyBorder="1" applyAlignment="1">
      <alignment horizontal="center" vertical="center"/>
    </xf>
    <xf numFmtId="180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wrapText="1"/>
    </xf>
    <xf numFmtId="0" fontId="26" fillId="3" borderId="14" xfId="0" applyFont="1" applyFill="1" applyBorder="1" applyAlignment="1">
      <alignment horizontal="center" wrapText="1"/>
    </xf>
    <xf numFmtId="3" fontId="18" fillId="0" borderId="14" xfId="0" applyNumberFormat="1" applyFont="1" applyBorder="1"/>
    <xf numFmtId="164" fontId="18" fillId="10" borderId="14" xfId="19" applyFont="1" applyFill="1" applyBorder="1" applyAlignment="1">
      <alignment horizontal="right" vertical="center"/>
    </xf>
    <xf numFmtId="169" fontId="18" fillId="0" borderId="14" xfId="0" applyNumberFormat="1" applyFont="1" applyBorder="1" applyAlignment="1">
      <alignment horizontal="right" vertical="center"/>
    </xf>
    <xf numFmtId="0" fontId="18" fillId="4" borderId="64" xfId="0" applyFont="1" applyFill="1" applyBorder="1" applyAlignment="1">
      <alignment vertical="center"/>
    </xf>
    <xf numFmtId="181" fontId="14" fillId="0" borderId="14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vertical="center"/>
    </xf>
    <xf numFmtId="177" fontId="18" fillId="0" borderId="0" xfId="0" applyNumberFormat="1" applyFont="1" applyAlignment="1">
      <alignment vertical="center"/>
    </xf>
    <xf numFmtId="0" fontId="14" fillId="0" borderId="0" xfId="37" applyFont="1"/>
    <xf numFmtId="0" fontId="11" fillId="0" borderId="0" xfId="37" applyFont="1"/>
    <xf numFmtId="0" fontId="11" fillId="0" borderId="7" xfId="37" applyFont="1" applyBorder="1" applyAlignment="1">
      <alignment vertical="center"/>
    </xf>
    <xf numFmtId="0" fontId="11" fillId="0" borderId="0" xfId="37" applyFont="1" applyAlignment="1">
      <alignment vertical="center"/>
    </xf>
    <xf numFmtId="0" fontId="11" fillId="0" borderId="0" xfId="37" applyFont="1" applyAlignment="1">
      <alignment horizontal="center" vertical="center"/>
    </xf>
    <xf numFmtId="0" fontId="11" fillId="0" borderId="8" xfId="37" applyFont="1" applyBorder="1" applyAlignment="1">
      <alignment vertical="center"/>
    </xf>
    <xf numFmtId="0" fontId="26" fillId="6" borderId="11" xfId="37" applyFont="1" applyFill="1" applyBorder="1" applyAlignment="1">
      <alignment horizontal="center" vertical="center"/>
    </xf>
    <xf numFmtId="0" fontId="11" fillId="0" borderId="11" xfId="37" applyFont="1" applyBorder="1" applyAlignment="1">
      <alignment horizontal="center" vertical="center"/>
    </xf>
    <xf numFmtId="0" fontId="11" fillId="0" borderId="14" xfId="37" applyFont="1" applyBorder="1" applyAlignment="1">
      <alignment horizontal="left" vertical="center"/>
    </xf>
    <xf numFmtId="0" fontId="11" fillId="0" borderId="14" xfId="37" applyFont="1" applyBorder="1" applyAlignment="1">
      <alignment horizontal="center" vertical="center"/>
    </xf>
    <xf numFmtId="164" fontId="11" fillId="0" borderId="14" xfId="38" applyFont="1" applyBorder="1" applyAlignment="1">
      <alignment horizontal="right" vertical="center"/>
    </xf>
    <xf numFmtId="164" fontId="11" fillId="0" borderId="15" xfId="38" applyFont="1" applyBorder="1" applyAlignment="1">
      <alignment horizontal="right" vertical="center"/>
    </xf>
    <xf numFmtId="3" fontId="11" fillId="7" borderId="14" xfId="37" applyNumberFormat="1" applyFont="1" applyFill="1" applyBorder="1" applyAlignment="1">
      <alignment horizontal="center" vertical="center" wrapText="1"/>
    </xf>
    <xf numFmtId="164" fontId="26" fillId="3" borderId="19" xfId="38" applyFont="1" applyFill="1" applyBorder="1" applyAlignment="1">
      <alignment horizontal="right" vertical="center"/>
    </xf>
    <xf numFmtId="166" fontId="11" fillId="0" borderId="0" xfId="37" applyNumberFormat="1" applyFont="1" applyAlignment="1">
      <alignment vertical="center"/>
    </xf>
    <xf numFmtId="0" fontId="28" fillId="0" borderId="0" xfId="37" applyFont="1" applyAlignment="1">
      <alignment vertical="center"/>
    </xf>
    <xf numFmtId="167" fontId="11" fillId="0" borderId="0" xfId="37" applyNumberFormat="1" applyFont="1" applyAlignment="1">
      <alignment vertical="center"/>
    </xf>
    <xf numFmtId="0" fontId="28" fillId="0" borderId="0" xfId="37" applyFont="1"/>
    <xf numFmtId="0" fontId="11" fillId="0" borderId="5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11" fillId="0" borderId="58" xfId="19" applyFont="1" applyBorder="1" applyAlignment="1">
      <alignment vertical="center"/>
    </xf>
    <xf numFmtId="0" fontId="11" fillId="9" borderId="12" xfId="0" applyFont="1" applyFill="1" applyBorder="1" applyAlignment="1">
      <alignment horizontal="center" vertical="center"/>
    </xf>
    <xf numFmtId="164" fontId="11" fillId="0" borderId="14" xfId="19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164" fontId="11" fillId="0" borderId="14" xfId="19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3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" fontId="11" fillId="0" borderId="14" xfId="0" applyNumberFormat="1" applyFont="1" applyBorder="1" applyAlignment="1">
      <alignment horizontal="center" vertical="center"/>
    </xf>
    <xf numFmtId="164" fontId="11" fillId="10" borderId="14" xfId="19" applyFont="1" applyFill="1" applyBorder="1" applyAlignment="1">
      <alignment vertical="center"/>
    </xf>
    <xf numFmtId="0" fontId="11" fillId="9" borderId="14" xfId="0" applyFont="1" applyFill="1" applyBorder="1" applyAlignment="1">
      <alignment horizontal="center" vertical="center"/>
    </xf>
    <xf numFmtId="164" fontId="11" fillId="0" borderId="58" xfId="19" applyFont="1" applyBorder="1" applyAlignment="1">
      <alignment horizontal="right" vertical="center"/>
    </xf>
    <xf numFmtId="0" fontId="11" fillId="0" borderId="67" xfId="0" applyFont="1" applyBorder="1" applyAlignment="1">
      <alignment horizontal="center" vertical="center"/>
    </xf>
    <xf numFmtId="164" fontId="11" fillId="0" borderId="14" xfId="19" applyFont="1" applyBorder="1" applyAlignment="1">
      <alignment horizontal="right" vertical="center"/>
    </xf>
    <xf numFmtId="2" fontId="11" fillId="0" borderId="14" xfId="0" applyNumberFormat="1" applyFont="1" applyBorder="1" applyAlignment="1">
      <alignment horizontal="center" vertical="center"/>
    </xf>
    <xf numFmtId="1" fontId="11" fillId="7" borderId="14" xfId="0" applyNumberFormat="1" applyFont="1" applyFill="1" applyBorder="1" applyAlignment="1">
      <alignment horizontal="center" vertical="center"/>
    </xf>
    <xf numFmtId="172" fontId="11" fillId="0" borderId="14" xfId="0" applyNumberFormat="1" applyFont="1" applyBorder="1" applyAlignment="1">
      <alignment vertical="center"/>
    </xf>
    <xf numFmtId="0" fontId="11" fillId="9" borderId="59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3" fontId="11" fillId="0" borderId="14" xfId="0" applyNumberFormat="1" applyFont="1" applyBorder="1" applyAlignment="1">
      <alignment vertical="center"/>
    </xf>
    <xf numFmtId="2" fontId="11" fillId="9" borderId="14" xfId="0" applyNumberFormat="1" applyFont="1" applyFill="1" applyBorder="1" applyAlignment="1">
      <alignment horizontal="center" vertical="center"/>
    </xf>
    <xf numFmtId="174" fontId="11" fillId="0" borderId="14" xfId="0" applyNumberFormat="1" applyFont="1" applyBorder="1" applyAlignment="1">
      <alignment horizontal="center" vertical="center"/>
    </xf>
    <xf numFmtId="0" fontId="11" fillId="9" borderId="57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vertical="center"/>
    </xf>
    <xf numFmtId="172" fontId="11" fillId="9" borderId="14" xfId="0" applyNumberFormat="1" applyFont="1" applyFill="1" applyBorder="1" applyAlignment="1">
      <alignment vertical="center"/>
    </xf>
    <xf numFmtId="0" fontId="11" fillId="0" borderId="55" xfId="0" applyFont="1" applyBorder="1" applyAlignment="1">
      <alignment horizontal="center" vertical="center"/>
    </xf>
    <xf numFmtId="0" fontId="42" fillId="0" borderId="0" xfId="0" applyFont="1"/>
    <xf numFmtId="184" fontId="11" fillId="0" borderId="58" xfId="19" applyNumberFormat="1" applyFont="1" applyBorder="1" applyAlignment="1">
      <alignment vertical="center"/>
    </xf>
    <xf numFmtId="184" fontId="11" fillId="12" borderId="58" xfId="19" applyNumberFormat="1" applyFont="1" applyFill="1" applyBorder="1" applyAlignment="1">
      <alignment vertical="center"/>
    </xf>
    <xf numFmtId="184" fontId="26" fillId="12" borderId="58" xfId="19" applyNumberFormat="1" applyFont="1" applyFill="1" applyBorder="1" applyAlignment="1">
      <alignment vertical="center"/>
    </xf>
    <xf numFmtId="184" fontId="26" fillId="4" borderId="43" xfId="19" applyNumberFormat="1" applyFont="1" applyFill="1" applyBorder="1" applyAlignment="1">
      <alignment vertical="center"/>
    </xf>
    <xf numFmtId="184" fontId="18" fillId="0" borderId="58" xfId="19" applyNumberFormat="1" applyFont="1" applyBorder="1" applyAlignment="1">
      <alignment vertical="center"/>
    </xf>
    <xf numFmtId="184" fontId="19" fillId="12" borderId="58" xfId="19" applyNumberFormat="1" applyFont="1" applyFill="1" applyBorder="1" applyAlignment="1">
      <alignment vertical="center"/>
    </xf>
    <xf numFmtId="184" fontId="26" fillId="12" borderId="58" xfId="19" applyNumberFormat="1" applyFont="1" applyFill="1" applyBorder="1" applyAlignment="1">
      <alignment horizontal="right" vertical="center"/>
    </xf>
    <xf numFmtId="166" fontId="26" fillId="12" borderId="58" xfId="0" applyNumberFormat="1" applyFont="1" applyFill="1" applyBorder="1" applyAlignment="1">
      <alignment vertical="center"/>
    </xf>
    <xf numFmtId="184" fontId="18" fillId="0" borderId="58" xfId="19" applyNumberFormat="1" applyFont="1" applyBorder="1" applyAlignment="1">
      <alignment horizontal="right" vertical="center"/>
    </xf>
    <xf numFmtId="184" fontId="26" fillId="4" borderId="62" xfId="19" applyNumberFormat="1" applyFont="1" applyFill="1" applyBorder="1" applyAlignment="1">
      <alignment horizontal="right" vertical="center"/>
    </xf>
    <xf numFmtId="184" fontId="26" fillId="4" borderId="62" xfId="0" applyNumberFormat="1" applyFont="1" applyFill="1" applyBorder="1" applyAlignment="1">
      <alignment vertical="center"/>
    </xf>
    <xf numFmtId="166" fontId="18" fillId="0" borderId="58" xfId="0" applyNumberFormat="1" applyFont="1" applyBorder="1" applyAlignment="1">
      <alignment vertical="center"/>
    </xf>
    <xf numFmtId="166" fontId="19" fillId="12" borderId="58" xfId="0" applyNumberFormat="1" applyFont="1" applyFill="1" applyBorder="1" applyAlignment="1">
      <alignment vertical="center"/>
    </xf>
    <xf numFmtId="184" fontId="19" fillId="12" borderId="58" xfId="19" applyNumberFormat="1" applyFont="1" applyFill="1" applyBorder="1" applyAlignment="1">
      <alignment horizontal="right" vertical="center"/>
    </xf>
    <xf numFmtId="184" fontId="18" fillId="9" borderId="58" xfId="19" applyNumberFormat="1" applyFont="1" applyFill="1" applyBorder="1" applyAlignment="1">
      <alignment horizontal="right" vertical="center"/>
    </xf>
    <xf numFmtId="184" fontId="26" fillId="4" borderId="62" xfId="19" applyNumberFormat="1" applyFont="1" applyFill="1" applyBorder="1" applyAlignment="1">
      <alignment vertical="center"/>
    </xf>
    <xf numFmtId="184" fontId="18" fillId="9" borderId="54" xfId="19" applyNumberFormat="1" applyFont="1" applyFill="1" applyBorder="1" applyAlignment="1">
      <alignment horizontal="right" vertical="center"/>
    </xf>
    <xf numFmtId="184" fontId="26" fillId="13" borderId="58" xfId="0" applyNumberFormat="1" applyFont="1" applyFill="1" applyBorder="1" applyAlignment="1">
      <alignment vertical="center"/>
    </xf>
    <xf numFmtId="176" fontId="18" fillId="0" borderId="58" xfId="0" applyNumberFormat="1" applyFont="1" applyBorder="1" applyAlignment="1">
      <alignment vertical="center"/>
    </xf>
    <xf numFmtId="176" fontId="26" fillId="12" borderId="58" xfId="0" applyNumberFormat="1" applyFont="1" applyFill="1" applyBorder="1"/>
    <xf numFmtId="184" fontId="18" fillId="0" borderId="58" xfId="19" applyNumberFormat="1" applyFont="1" applyBorder="1"/>
    <xf numFmtId="184" fontId="26" fillId="12" borderId="58" xfId="19" applyNumberFormat="1" applyFont="1" applyFill="1" applyBorder="1"/>
    <xf numFmtId="184" fontId="26" fillId="4" borderId="62" xfId="0" applyNumberFormat="1" applyFont="1" applyFill="1" applyBorder="1"/>
    <xf numFmtId="184" fontId="11" fillId="9" borderId="60" xfId="19" applyNumberFormat="1" applyFont="1" applyFill="1" applyBorder="1" applyAlignment="1">
      <alignment horizontal="right" vertical="center"/>
    </xf>
    <xf numFmtId="184" fontId="11" fillId="9" borderId="58" xfId="19" applyNumberFormat="1" applyFont="1" applyFill="1" applyBorder="1" applyAlignment="1">
      <alignment horizontal="right" vertical="center"/>
    </xf>
    <xf numFmtId="184" fontId="11" fillId="0" borderId="58" xfId="19" applyNumberFormat="1" applyFont="1" applyBorder="1" applyAlignment="1">
      <alignment horizontal="right" vertical="center"/>
    </xf>
    <xf numFmtId="184" fontId="18" fillId="0" borderId="58" xfId="0" applyNumberFormat="1" applyFont="1" applyBorder="1" applyAlignment="1">
      <alignment vertical="center"/>
    </xf>
    <xf numFmtId="184" fontId="19" fillId="12" borderId="58" xfId="0" applyNumberFormat="1" applyFont="1" applyFill="1" applyBorder="1" applyAlignment="1">
      <alignment vertical="center"/>
    </xf>
    <xf numFmtId="184" fontId="11" fillId="9" borderId="58" xfId="0" applyNumberFormat="1" applyFont="1" applyFill="1" applyBorder="1" applyAlignment="1">
      <alignment vertical="center"/>
    </xf>
    <xf numFmtId="184" fontId="11" fillId="0" borderId="58" xfId="0" applyNumberFormat="1" applyFont="1" applyBorder="1" applyAlignment="1">
      <alignment vertical="center"/>
    </xf>
    <xf numFmtId="184" fontId="26" fillId="12" borderId="58" xfId="0" applyNumberFormat="1" applyFont="1" applyFill="1" applyBorder="1" applyAlignment="1">
      <alignment vertical="center"/>
    </xf>
    <xf numFmtId="184" fontId="11" fillId="0" borderId="58" xfId="38" applyNumberFormat="1" applyFont="1" applyBorder="1" applyAlignment="1">
      <alignment vertical="center"/>
    </xf>
    <xf numFmtId="164" fontId="11" fillId="0" borderId="0" xfId="37" applyNumberFormat="1" applyFont="1" applyAlignment="1">
      <alignment vertical="center"/>
    </xf>
    <xf numFmtId="0" fontId="11" fillId="9" borderId="103" xfId="0" applyFont="1" applyFill="1" applyBorder="1" applyAlignment="1">
      <alignment horizontal="center" vertical="center"/>
    </xf>
    <xf numFmtId="10" fontId="11" fillId="0" borderId="0" xfId="37" applyNumberFormat="1" applyFont="1"/>
    <xf numFmtId="10" fontId="11" fillId="0" borderId="0" xfId="1" applyNumberFormat="1" applyFont="1"/>
    <xf numFmtId="43" fontId="11" fillId="0" borderId="0" xfId="54" applyFont="1"/>
    <xf numFmtId="0" fontId="44" fillId="17" borderId="74" xfId="0" applyFont="1" applyFill="1" applyBorder="1" applyAlignment="1">
      <alignment horizontal="center" vertical="center"/>
    </xf>
    <xf numFmtId="0" fontId="44" fillId="17" borderId="73" xfId="0" applyFont="1" applyFill="1" applyBorder="1" applyAlignment="1">
      <alignment horizontal="center" vertical="center"/>
    </xf>
    <xf numFmtId="0" fontId="45" fillId="0" borderId="100" xfId="0" applyFont="1" applyBorder="1" applyAlignment="1">
      <alignment horizontal="center" vertical="center"/>
    </xf>
    <xf numFmtId="0" fontId="45" fillId="0" borderId="99" xfId="0" applyFont="1" applyBorder="1" applyAlignment="1">
      <alignment horizontal="center" vertical="center"/>
    </xf>
    <xf numFmtId="6" fontId="0" fillId="0" borderId="0" xfId="0" applyNumberFormat="1"/>
    <xf numFmtId="6" fontId="45" fillId="0" borderId="99" xfId="0" applyNumberFormat="1" applyFont="1" applyBorder="1" applyAlignment="1">
      <alignment horizontal="center" vertical="center"/>
    </xf>
    <xf numFmtId="164" fontId="18" fillId="0" borderId="14" xfId="38" applyFont="1" applyBorder="1"/>
    <xf numFmtId="164" fontId="11" fillId="0" borderId="58" xfId="38" applyFont="1" applyBorder="1" applyAlignment="1">
      <alignment vertical="center"/>
    </xf>
    <xf numFmtId="44" fontId="11" fillId="0" borderId="0" xfId="37" applyNumberFormat="1" applyFont="1"/>
    <xf numFmtId="44" fontId="11" fillId="0" borderId="0" xfId="37" applyNumberFormat="1" applyFont="1" applyAlignment="1">
      <alignment vertical="center"/>
    </xf>
    <xf numFmtId="44" fontId="11" fillId="0" borderId="0" xfId="37" applyNumberFormat="1" applyFont="1" applyAlignment="1">
      <alignment horizontal="center"/>
    </xf>
    <xf numFmtId="0" fontId="11" fillId="0" borderId="1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7" borderId="14" xfId="0" applyFont="1" applyFill="1" applyBorder="1" applyAlignment="1">
      <alignment horizontal="justify" vertical="center" wrapText="1"/>
    </xf>
    <xf numFmtId="0" fontId="11" fillId="0" borderId="3" xfId="0" applyFont="1" applyBorder="1" applyAlignment="1">
      <alignment horizontal="left" vertical="center" wrapText="1"/>
    </xf>
    <xf numFmtId="164" fontId="18" fillId="0" borderId="3" xfId="19" applyFont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26" fillId="3" borderId="55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184" fontId="26" fillId="12" borderId="54" xfId="19" applyNumberFormat="1" applyFont="1" applyFill="1" applyBorder="1" applyAlignment="1">
      <alignment horizontal="right" vertical="center"/>
    </xf>
    <xf numFmtId="180" fontId="11" fillId="0" borderId="14" xfId="0" applyNumberFormat="1" applyFont="1" applyBorder="1" applyAlignment="1">
      <alignment horizontal="center" vertical="center"/>
    </xf>
    <xf numFmtId="0" fontId="37" fillId="0" borderId="27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11" fillId="3" borderId="27" xfId="0" applyFont="1" applyFill="1" applyBorder="1" applyAlignment="1">
      <alignment horizontal="center" vertical="center"/>
    </xf>
    <xf numFmtId="172" fontId="11" fillId="3" borderId="27" xfId="0" applyNumberFormat="1" applyFont="1" applyFill="1" applyBorder="1" applyAlignment="1">
      <alignment horizontal="center" vertical="center"/>
    </xf>
    <xf numFmtId="2" fontId="11" fillId="0" borderId="67" xfId="0" applyNumberFormat="1" applyFont="1" applyBorder="1" applyAlignment="1">
      <alignment horizontal="center" vertical="center"/>
    </xf>
    <xf numFmtId="1" fontId="11" fillId="0" borderId="67" xfId="0" applyNumberFormat="1" applyFont="1" applyBorder="1" applyAlignment="1">
      <alignment horizontal="center" vertical="center"/>
    </xf>
    <xf numFmtId="0" fontId="51" fillId="0" borderId="67" xfId="0" applyFont="1" applyBorder="1" applyAlignment="1">
      <alignment horizontal="center" vertical="center"/>
    </xf>
    <xf numFmtId="0" fontId="50" fillId="0" borderId="83" xfId="0" applyFont="1" applyBorder="1" applyAlignment="1">
      <alignment horizontal="left" vertical="center"/>
    </xf>
    <xf numFmtId="184" fontId="11" fillId="9" borderId="108" xfId="19" applyNumberFormat="1" applyFont="1" applyFill="1" applyBorder="1" applyAlignment="1">
      <alignment horizontal="right" vertical="center"/>
    </xf>
    <xf numFmtId="0" fontId="11" fillId="9" borderId="67" xfId="0" applyFont="1" applyFill="1" applyBorder="1" applyAlignment="1">
      <alignment horizontal="center" vertical="center"/>
    </xf>
    <xf numFmtId="174" fontId="11" fillId="0" borderId="67" xfId="0" applyNumberFormat="1" applyFont="1" applyBorder="1" applyAlignment="1">
      <alignment horizontal="center" vertical="center"/>
    </xf>
    <xf numFmtId="10" fontId="11" fillId="0" borderId="0" xfId="1" applyNumberFormat="1" applyFont="1" applyAlignment="1">
      <alignment vertical="center"/>
    </xf>
    <xf numFmtId="0" fontId="4" fillId="0" borderId="0" xfId="66"/>
    <xf numFmtId="0" fontId="56" fillId="0" borderId="95" xfId="66" applyFont="1" applyBorder="1" applyAlignment="1">
      <alignment horizontal="center" vertical="center"/>
    </xf>
    <xf numFmtId="0" fontId="56" fillId="0" borderId="67" xfId="66" applyFont="1" applyBorder="1" applyAlignment="1">
      <alignment horizontal="center" vertical="center"/>
    </xf>
    <xf numFmtId="0" fontId="56" fillId="0" borderId="96" xfId="66" applyFont="1" applyBorder="1" applyAlignment="1">
      <alignment horizontal="center" vertical="center"/>
    </xf>
    <xf numFmtId="0" fontId="56" fillId="19" borderId="91" xfId="66" applyFont="1" applyFill="1" applyBorder="1" applyAlignment="1">
      <alignment horizontal="center" vertical="center"/>
    </xf>
    <xf numFmtId="0" fontId="57" fillId="14" borderId="67" xfId="66" applyFont="1" applyFill="1" applyBorder="1" applyAlignment="1">
      <alignment vertical="center" wrapText="1"/>
    </xf>
    <xf numFmtId="0" fontId="58" fillId="0" borderId="81" xfId="66" applyFont="1" applyBorder="1" applyAlignment="1">
      <alignment horizontal="left" vertical="center" wrapText="1"/>
    </xf>
    <xf numFmtId="0" fontId="32" fillId="0" borderId="81" xfId="66" applyFont="1" applyBorder="1"/>
    <xf numFmtId="0" fontId="32" fillId="0" borderId="67" xfId="66" applyFont="1" applyBorder="1" applyAlignment="1">
      <alignment horizontal="center" vertical="center" wrapText="1"/>
    </xf>
    <xf numFmtId="1" fontId="32" fillId="0" borderId="67" xfId="66" applyNumberFormat="1" applyFont="1" applyBorder="1" applyAlignment="1">
      <alignment horizontal="center" vertical="center" wrapText="1"/>
    </xf>
    <xf numFmtId="42" fontId="32" fillId="0" borderId="67" xfId="67" applyFont="1" applyBorder="1" applyAlignment="1">
      <alignment horizontal="left" vertical="center" wrapText="1"/>
    </xf>
    <xf numFmtId="42" fontId="32" fillId="0" borderId="96" xfId="67" applyFont="1" applyBorder="1" applyAlignment="1">
      <alignment horizontal="right" vertical="center" wrapText="1"/>
    </xf>
    <xf numFmtId="2" fontId="4" fillId="0" borderId="0" xfId="66" applyNumberFormat="1"/>
    <xf numFmtId="0" fontId="30" fillId="0" borderId="67" xfId="66" applyFont="1" applyBorder="1" applyAlignment="1">
      <alignment horizontal="center" vertical="center" wrapText="1"/>
    </xf>
    <xf numFmtId="1" fontId="30" fillId="0" borderId="67" xfId="66" applyNumberFormat="1" applyFont="1" applyBorder="1" applyAlignment="1">
      <alignment horizontal="center" vertical="center" wrapText="1"/>
    </xf>
    <xf numFmtId="42" fontId="30" fillId="0" borderId="67" xfId="67" applyFont="1" applyBorder="1" applyAlignment="1">
      <alignment horizontal="right" vertical="center"/>
    </xf>
    <xf numFmtId="42" fontId="30" fillId="0" borderId="96" xfId="67" applyFont="1" applyBorder="1" applyAlignment="1">
      <alignment horizontal="right" vertical="center"/>
    </xf>
    <xf numFmtId="1" fontId="30" fillId="10" borderId="67" xfId="66" applyNumberFormat="1" applyFont="1" applyFill="1" applyBorder="1" applyAlignment="1">
      <alignment horizontal="center" vertical="center" wrapText="1"/>
    </xf>
    <xf numFmtId="0" fontId="59" fillId="0" borderId="81" xfId="66" applyFont="1" applyBorder="1" applyAlignment="1">
      <alignment horizontal="left" vertical="center" wrapText="1"/>
    </xf>
    <xf numFmtId="0" fontId="30" fillId="0" borderId="67" xfId="66" applyFont="1" applyBorder="1" applyAlignment="1">
      <alignment horizontal="left" vertical="center" wrapText="1"/>
    </xf>
    <xf numFmtId="42" fontId="30" fillId="0" borderId="67" xfId="67" applyFont="1" applyBorder="1" applyAlignment="1">
      <alignment horizontal="right" vertical="center" wrapText="1"/>
    </xf>
    <xf numFmtId="0" fontId="32" fillId="0" borderId="67" xfId="66" applyFont="1" applyBorder="1"/>
    <xf numFmtId="42" fontId="30" fillId="0" borderId="67" xfId="67" applyFont="1" applyFill="1" applyBorder="1" applyAlignment="1">
      <alignment horizontal="right" vertical="center"/>
    </xf>
    <xf numFmtId="42" fontId="30" fillId="0" borderId="82" xfId="67" applyFont="1" applyBorder="1" applyAlignment="1">
      <alignment horizontal="right" vertical="center"/>
    </xf>
    <xf numFmtId="0" fontId="30" fillId="0" borderId="93" xfId="66" applyFont="1" applyBorder="1" applyAlignment="1">
      <alignment horizontal="center" vertical="center"/>
    </xf>
    <xf numFmtId="0" fontId="30" fillId="0" borderId="0" xfId="66" applyFont="1" applyAlignment="1">
      <alignment horizontal="left" vertical="center" wrapText="1"/>
    </xf>
    <xf numFmtId="0" fontId="30" fillId="0" borderId="0" xfId="66" applyFont="1" applyAlignment="1">
      <alignment horizontal="center" vertical="center" wrapText="1"/>
    </xf>
    <xf numFmtId="185" fontId="30" fillId="0" borderId="0" xfId="66" applyNumberFormat="1" applyFont="1" applyAlignment="1">
      <alignment horizontal="center" vertical="center"/>
    </xf>
    <xf numFmtId="185" fontId="30" fillId="0" borderId="94" xfId="66" applyNumberFormat="1" applyFont="1" applyBorder="1" applyAlignment="1">
      <alignment horizontal="center" vertical="center"/>
    </xf>
    <xf numFmtId="0" fontId="30" fillId="0" borderId="97" xfId="66" applyFont="1" applyBorder="1" applyAlignment="1">
      <alignment horizontal="center" vertical="center"/>
    </xf>
    <xf numFmtId="0" fontId="30" fillId="0" borderId="98" xfId="66" applyFont="1" applyBorder="1" applyAlignment="1">
      <alignment horizontal="left" vertical="center" wrapText="1"/>
    </xf>
    <xf numFmtId="0" fontId="30" fillId="0" borderId="98" xfId="66" applyFont="1" applyBorder="1" applyAlignment="1">
      <alignment horizontal="center" vertical="center" wrapText="1"/>
    </xf>
    <xf numFmtId="0" fontId="29" fillId="0" borderId="101" xfId="66" applyFont="1" applyBorder="1" applyAlignment="1">
      <alignment horizontal="right" vertical="center"/>
    </xf>
    <xf numFmtId="3" fontId="29" fillId="0" borderId="109" xfId="66" applyNumberFormat="1" applyFont="1" applyBorder="1" applyAlignment="1">
      <alignment horizontal="right" vertical="center"/>
    </xf>
    <xf numFmtId="0" fontId="62" fillId="0" borderId="0" xfId="66" applyFont="1"/>
    <xf numFmtId="0" fontId="63" fillId="19" borderId="67" xfId="66" applyFont="1" applyFill="1" applyBorder="1" applyAlignment="1">
      <alignment horizontal="center" vertical="center"/>
    </xf>
    <xf numFmtId="0" fontId="63" fillId="19" borderId="24" xfId="66" applyFont="1" applyFill="1" applyBorder="1" applyAlignment="1">
      <alignment horizontal="center" vertical="center"/>
    </xf>
    <xf numFmtId="0" fontId="61" fillId="19" borderId="24" xfId="66" applyFont="1" applyFill="1" applyBorder="1" applyAlignment="1">
      <alignment horizontal="center" vertical="center"/>
    </xf>
    <xf numFmtId="0" fontId="64" fillId="19" borderId="24" xfId="66" applyFont="1" applyFill="1" applyBorder="1" applyAlignment="1">
      <alignment horizontal="center" vertical="center"/>
    </xf>
    <xf numFmtId="0" fontId="66" fillId="0" borderId="67" xfId="66" applyFont="1" applyBorder="1" applyAlignment="1">
      <alignment horizontal="left" vertical="center" wrapText="1"/>
    </xf>
    <xf numFmtId="0" fontId="66" fillId="0" borderId="67" xfId="66" applyFont="1" applyBorder="1" applyAlignment="1">
      <alignment horizontal="center" vertical="center" wrapText="1"/>
    </xf>
    <xf numFmtId="1" fontId="66" fillId="0" borderId="67" xfId="66" applyNumberFormat="1" applyFont="1" applyBorder="1" applyAlignment="1">
      <alignment horizontal="center" vertical="center" wrapText="1"/>
    </xf>
    <xf numFmtId="42" fontId="66" fillId="0" borderId="67" xfId="67" applyFont="1" applyFill="1" applyBorder="1" applyAlignment="1">
      <alignment horizontal="center" vertical="center"/>
    </xf>
    <xf numFmtId="1" fontId="66" fillId="0" borderId="38" xfId="66" applyNumberFormat="1" applyFont="1" applyBorder="1" applyAlignment="1">
      <alignment horizontal="center" vertical="center" wrapText="1"/>
    </xf>
    <xf numFmtId="42" fontId="66" fillId="0" borderId="38" xfId="67" applyFont="1" applyFill="1" applyBorder="1" applyAlignment="1">
      <alignment horizontal="center" vertical="center"/>
    </xf>
    <xf numFmtId="42" fontId="66" fillId="0" borderId="14" xfId="66" applyNumberFormat="1" applyFont="1" applyBorder="1" applyAlignment="1">
      <alignment horizontal="center" vertical="center" wrapText="1"/>
    </xf>
    <xf numFmtId="0" fontId="66" fillId="0" borderId="14" xfId="66" applyFont="1" applyBorder="1" applyAlignment="1">
      <alignment horizontal="center" vertical="center" wrapText="1"/>
    </xf>
    <xf numFmtId="42" fontId="66" fillId="0" borderId="14" xfId="67" applyFont="1" applyFill="1" applyBorder="1" applyAlignment="1">
      <alignment horizontal="center" vertical="center"/>
    </xf>
    <xf numFmtId="0" fontId="68" fillId="0" borderId="67" xfId="66" applyFont="1" applyBorder="1" applyAlignment="1">
      <alignment horizontal="left" vertical="center" wrapText="1"/>
    </xf>
    <xf numFmtId="0" fontId="66" fillId="0" borderId="38" xfId="66" applyFont="1" applyBorder="1" applyAlignment="1">
      <alignment horizontal="center" vertical="center" wrapText="1"/>
    </xf>
    <xf numFmtId="42" fontId="68" fillId="0" borderId="67" xfId="67" applyFont="1" applyFill="1" applyBorder="1" applyAlignment="1">
      <alignment horizontal="center" vertical="center"/>
    </xf>
    <xf numFmtId="42" fontId="68" fillId="0" borderId="67" xfId="66" applyNumberFormat="1" applyFont="1" applyBorder="1" applyAlignment="1">
      <alignment horizontal="center" vertical="center"/>
    </xf>
    <xf numFmtId="0" fontId="68" fillId="0" borderId="75" xfId="66" applyFont="1" applyBorder="1" applyAlignment="1">
      <alignment horizontal="left" vertical="center" wrapText="1"/>
    </xf>
    <xf numFmtId="0" fontId="66" fillId="0" borderId="14" xfId="66" applyFont="1" applyBorder="1" applyAlignment="1">
      <alignment horizontal="left" vertical="center" wrapText="1"/>
    </xf>
    <xf numFmtId="1" fontId="66" fillId="0" borderId="14" xfId="66" applyNumberFormat="1" applyFont="1" applyBorder="1" applyAlignment="1">
      <alignment horizontal="center" vertical="center" wrapText="1"/>
    </xf>
    <xf numFmtId="0" fontId="66" fillId="0" borderId="75" xfId="66" applyFont="1" applyBorder="1" applyAlignment="1">
      <alignment horizontal="left" vertical="center" wrapText="1"/>
    </xf>
    <xf numFmtId="42" fontId="66" fillId="0" borderId="75" xfId="66" applyNumberFormat="1" applyFont="1" applyBorder="1" applyAlignment="1">
      <alignment horizontal="center" vertical="center" wrapText="1"/>
    </xf>
    <xf numFmtId="42" fontId="66" fillId="0" borderId="67" xfId="66" applyNumberFormat="1" applyFont="1" applyBorder="1" applyAlignment="1">
      <alignment horizontal="center" vertical="center" wrapText="1"/>
    </xf>
    <xf numFmtId="0" fontId="66" fillId="0" borderId="67" xfId="66" applyFont="1" applyBorder="1" applyAlignment="1">
      <alignment horizontal="left" vertical="center"/>
    </xf>
    <xf numFmtId="0" fontId="66" fillId="0" borderId="0" xfId="66" applyFont="1" applyAlignment="1">
      <alignment horizontal="left" vertical="center"/>
    </xf>
    <xf numFmtId="1" fontId="66" fillId="0" borderId="36" xfId="66" applyNumberFormat="1" applyFont="1" applyBorder="1" applyAlignment="1">
      <alignment horizontal="center" vertical="center" wrapText="1"/>
    </xf>
    <xf numFmtId="42" fontId="66" fillId="0" borderId="0" xfId="67" applyFont="1" applyFill="1" applyBorder="1" applyAlignment="1">
      <alignment horizontal="center" vertical="center"/>
    </xf>
    <xf numFmtId="42" fontId="64" fillId="0" borderId="0" xfId="66" applyNumberFormat="1" applyFont="1" applyAlignment="1">
      <alignment horizontal="center" vertical="center"/>
    </xf>
    <xf numFmtId="42" fontId="66" fillId="0" borderId="80" xfId="67" applyFont="1" applyBorder="1" applyAlignment="1">
      <alignment horizontal="center" vertical="center"/>
    </xf>
    <xf numFmtId="0" fontId="66" fillId="0" borderId="67" xfId="66" applyFont="1" applyBorder="1" applyAlignment="1">
      <alignment horizontal="center" vertical="center"/>
    </xf>
    <xf numFmtId="42" fontId="66" fillId="0" borderId="67" xfId="67" applyFont="1" applyBorder="1" applyAlignment="1">
      <alignment horizontal="center" vertical="center"/>
    </xf>
    <xf numFmtId="42" fontId="66" fillId="0" borderId="12" xfId="67" applyFont="1" applyBorder="1" applyAlignment="1">
      <alignment horizontal="center" vertical="center"/>
    </xf>
    <xf numFmtId="42" fontId="66" fillId="0" borderId="75" xfId="67" applyFont="1" applyFill="1" applyBorder="1" applyAlignment="1">
      <alignment horizontal="center" vertical="center"/>
    </xf>
    <xf numFmtId="0" fontId="64" fillId="10" borderId="70" xfId="66" applyFont="1" applyFill="1" applyBorder="1" applyAlignment="1">
      <alignment vertical="center"/>
    </xf>
    <xf numFmtId="42" fontId="64" fillId="19" borderId="23" xfId="66" applyNumberFormat="1" applyFont="1" applyFill="1" applyBorder="1" applyAlignment="1">
      <alignment horizontal="center" vertical="center"/>
    </xf>
    <xf numFmtId="42" fontId="64" fillId="19" borderId="3" xfId="66" applyNumberFormat="1" applyFont="1" applyFill="1" applyBorder="1" applyAlignment="1">
      <alignment vertical="center" wrapText="1"/>
    </xf>
    <xf numFmtId="0" fontId="3" fillId="0" borderId="67" xfId="66" applyFont="1" applyBorder="1" applyAlignment="1">
      <alignment horizontal="left" vertical="center" wrapText="1"/>
    </xf>
    <xf numFmtId="0" fontId="3" fillId="0" borderId="67" xfId="66" applyFont="1" applyBorder="1" applyAlignment="1">
      <alignment horizontal="center" vertical="center" wrapText="1"/>
    </xf>
    <xf numFmtId="42" fontId="3" fillId="0" borderId="67" xfId="67" applyFont="1" applyFill="1" applyBorder="1" applyAlignment="1">
      <alignment horizontal="center" vertical="center"/>
    </xf>
    <xf numFmtId="42" fontId="3" fillId="0" borderId="67" xfId="66" applyNumberFormat="1" applyFont="1" applyBorder="1" applyAlignment="1">
      <alignment horizontal="center" vertical="center" wrapText="1"/>
    </xf>
    <xf numFmtId="0" fontId="3" fillId="0" borderId="38" xfId="66" applyFont="1" applyBorder="1" applyAlignment="1">
      <alignment horizontal="left" vertical="center" wrapText="1"/>
    </xf>
    <xf numFmtId="42" fontId="3" fillId="0" borderId="67" xfId="67" applyFont="1" applyBorder="1" applyAlignment="1">
      <alignment horizontal="center" vertical="center" wrapText="1"/>
    </xf>
    <xf numFmtId="42" fontId="3" fillId="0" borderId="80" xfId="66" applyNumberFormat="1" applyFont="1" applyBorder="1" applyAlignment="1">
      <alignment horizontal="center" vertical="center" wrapText="1"/>
    </xf>
    <xf numFmtId="0" fontId="3" fillId="0" borderId="80" xfId="66" applyFont="1" applyBorder="1" applyAlignment="1">
      <alignment horizontal="left" vertical="center" wrapText="1"/>
    </xf>
    <xf numFmtId="0" fontId="3" fillId="0" borderId="0" xfId="66" applyFont="1"/>
    <xf numFmtId="0" fontId="11" fillId="7" borderId="14" xfId="37" applyFont="1" applyFill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36" fillId="0" borderId="14" xfId="0" applyFont="1" applyBorder="1" applyAlignment="1">
      <alignment horizontal="justify" vertical="center" wrapText="1"/>
    </xf>
    <xf numFmtId="10" fontId="40" fillId="0" borderId="67" xfId="0" applyNumberFormat="1" applyFont="1" applyBorder="1" applyAlignment="1">
      <alignment horizontal="center" vertical="center" wrapText="1"/>
    </xf>
    <xf numFmtId="44" fontId="35" fillId="3" borderId="19" xfId="38" applyNumberFormat="1" applyFont="1" applyFill="1" applyBorder="1" applyAlignment="1">
      <alignment horizontal="right" vertical="center"/>
    </xf>
    <xf numFmtId="44" fontId="69" fillId="0" borderId="96" xfId="48" applyNumberFormat="1" applyFont="1" applyBorder="1" applyAlignment="1">
      <alignment vertical="center"/>
    </xf>
    <xf numFmtId="44" fontId="70" fillId="15" borderId="96" xfId="48" applyNumberFormat="1" applyFont="1" applyFill="1" applyBorder="1" applyAlignment="1">
      <alignment vertical="center"/>
    </xf>
    <xf numFmtId="44" fontId="70" fillId="11" borderId="96" xfId="48" applyNumberFormat="1" applyFont="1" applyFill="1" applyBorder="1" applyAlignment="1">
      <alignment vertical="center"/>
    </xf>
    <xf numFmtId="44" fontId="70" fillId="0" borderId="96" xfId="48" applyNumberFormat="1" applyFont="1" applyFill="1" applyBorder="1" applyAlignment="1">
      <alignment vertical="center"/>
    </xf>
    <xf numFmtId="44" fontId="35" fillId="16" borderId="67" xfId="38" applyNumberFormat="1" applyFont="1" applyFill="1" applyBorder="1" applyAlignment="1">
      <alignment horizontal="right" vertical="center"/>
    </xf>
    <xf numFmtId="168" fontId="40" fillId="0" borderId="67" xfId="0" applyNumberFormat="1" applyFont="1" applyBorder="1" applyAlignment="1">
      <alignment horizontal="center" vertical="center" wrapText="1"/>
    </xf>
    <xf numFmtId="0" fontId="2" fillId="0" borderId="67" xfId="66" applyFont="1" applyBorder="1" applyAlignment="1">
      <alignment horizontal="left" vertical="center" wrapText="1"/>
    </xf>
    <xf numFmtId="0" fontId="18" fillId="0" borderId="0" xfId="37" applyFont="1"/>
    <xf numFmtId="0" fontId="11" fillId="0" borderId="58" xfId="38" applyNumberFormat="1" applyFont="1" applyBorder="1" applyAlignment="1">
      <alignment vertical="center"/>
    </xf>
    <xf numFmtId="42" fontId="66" fillId="0" borderId="65" xfId="67" applyFont="1" applyBorder="1" applyAlignment="1">
      <alignment horizontal="center" vertical="center"/>
    </xf>
    <xf numFmtId="0" fontId="21" fillId="2" borderId="30" xfId="0" applyFont="1" applyFill="1" applyBorder="1" applyAlignment="1">
      <alignment horizontal="right" vertical="center" wrapText="1"/>
    </xf>
    <xf numFmtId="0" fontId="17" fillId="0" borderId="3" xfId="0" applyFont="1" applyBorder="1" applyAlignment="1"/>
    <xf numFmtId="0" fontId="17" fillId="0" borderId="27" xfId="0" applyFont="1" applyBorder="1" applyAlignment="1"/>
    <xf numFmtId="0" fontId="21" fillId="8" borderId="16" xfId="0" applyFont="1" applyFill="1" applyBorder="1" applyAlignment="1">
      <alignment horizontal="right" vertical="center" wrapText="1"/>
    </xf>
    <xf numFmtId="0" fontId="17" fillId="0" borderId="17" xfId="0" applyFont="1" applyBorder="1" applyAlignment="1"/>
    <xf numFmtId="0" fontId="17" fillId="0" borderId="18" xfId="0" applyFont="1" applyBorder="1" applyAlignment="1"/>
    <xf numFmtId="0" fontId="21" fillId="2" borderId="32" xfId="0" applyFont="1" applyFill="1" applyBorder="1" applyAlignment="1">
      <alignment horizontal="right" vertical="center" wrapText="1"/>
    </xf>
    <xf numFmtId="0" fontId="17" fillId="0" borderId="33" xfId="0" applyFont="1" applyBorder="1" applyAlignment="1"/>
    <xf numFmtId="0" fontId="16" fillId="7" borderId="36" xfId="0" applyFont="1" applyFill="1" applyBorder="1" applyAlignment="1">
      <alignment horizontal="left" vertical="center"/>
    </xf>
    <xf numFmtId="0" fontId="17" fillId="0" borderId="36" xfId="0" applyFont="1" applyBorder="1" applyAlignment="1"/>
    <xf numFmtId="3" fontId="16" fillId="7" borderId="36" xfId="0" applyNumberFormat="1" applyFont="1" applyFill="1" applyBorder="1" applyAlignment="1">
      <alignment horizontal="left" vertical="center"/>
    </xf>
    <xf numFmtId="0" fontId="21" fillId="2" borderId="39" xfId="0" applyFont="1" applyFill="1" applyBorder="1" applyAlignment="1">
      <alignment horizontal="right" vertical="center" wrapText="1"/>
    </xf>
    <xf numFmtId="0" fontId="17" fillId="0" borderId="40" xfId="0" applyFont="1" applyBorder="1" applyAlignment="1"/>
    <xf numFmtId="0" fontId="17" fillId="0" borderId="41" xfId="0" applyFont="1" applyBorder="1" applyAlignment="1"/>
    <xf numFmtId="0" fontId="21" fillId="2" borderId="28" xfId="0" applyFont="1" applyFill="1" applyBorder="1" applyAlignment="1">
      <alignment horizontal="right" vertical="center" wrapText="1"/>
    </xf>
    <xf numFmtId="0" fontId="17" fillId="0" borderId="29" xfId="0" applyFont="1" applyBorder="1" applyAlignment="1"/>
    <xf numFmtId="0" fontId="17" fillId="0" borderId="23" xfId="0" applyFont="1" applyBorder="1" applyAlignment="1"/>
    <xf numFmtId="0" fontId="21" fillId="2" borderId="3" xfId="0" applyFont="1" applyFill="1" applyBorder="1" applyAlignment="1">
      <alignment horizontal="right" vertical="center" wrapText="1"/>
    </xf>
    <xf numFmtId="0" fontId="21" fillId="2" borderId="27" xfId="0" applyFont="1" applyFill="1" applyBorder="1" applyAlignment="1">
      <alignment horizontal="right" vertical="center" wrapText="1"/>
    </xf>
    <xf numFmtId="0" fontId="21" fillId="6" borderId="12" xfId="0" applyFont="1" applyFill="1" applyBorder="1" applyAlignment="1">
      <alignment horizontal="left" vertical="center"/>
    </xf>
    <xf numFmtId="0" fontId="17" fillId="0" borderId="13" xfId="0" applyFont="1" applyBorder="1" applyAlignment="1"/>
    <xf numFmtId="0" fontId="21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/>
    <xf numFmtId="0" fontId="20" fillId="5" borderId="5" xfId="0" applyFont="1" applyFill="1" applyBorder="1" applyAlignment="1">
      <alignment horizontal="center" vertical="center"/>
    </xf>
    <xf numFmtId="0" fontId="17" fillId="0" borderId="1" xfId="0" applyFont="1" applyBorder="1" applyAlignment="1"/>
    <xf numFmtId="0" fontId="17" fillId="0" borderId="6" xfId="0" applyFont="1" applyBorder="1" applyAlignment="1"/>
    <xf numFmtId="0" fontId="26" fillId="6" borderId="12" xfId="37" applyFont="1" applyFill="1" applyBorder="1" applyAlignment="1">
      <alignment horizontal="left" vertical="center"/>
    </xf>
    <xf numFmtId="0" fontId="17" fillId="0" borderId="3" xfId="37" applyFont="1" applyBorder="1" applyAlignment="1"/>
    <xf numFmtId="0" fontId="17" fillId="0" borderId="13" xfId="37" applyFont="1" applyBorder="1" applyAlignment="1"/>
    <xf numFmtId="0" fontId="26" fillId="3" borderId="16" xfId="37" applyFont="1" applyFill="1" applyBorder="1" applyAlignment="1">
      <alignment horizontal="right" vertical="center"/>
    </xf>
    <xf numFmtId="0" fontId="26" fillId="3" borderId="17" xfId="37" applyFont="1" applyFill="1" applyBorder="1" applyAlignment="1">
      <alignment horizontal="right" vertical="center"/>
    </xf>
    <xf numFmtId="0" fontId="26" fillId="3" borderId="18" xfId="37" applyFont="1" applyFill="1" applyBorder="1" applyAlignment="1">
      <alignment horizontal="right" vertical="center"/>
    </xf>
    <xf numFmtId="0" fontId="33" fillId="4" borderId="85" xfId="37" applyFont="1" applyFill="1" applyBorder="1" applyAlignment="1">
      <alignment horizontal="center" vertical="center" wrapText="1"/>
    </xf>
    <xf numFmtId="0" fontId="17" fillId="0" borderId="86" xfId="37" applyFont="1" applyBorder="1" applyAlignment="1"/>
    <xf numFmtId="0" fontId="17" fillId="0" borderId="87" xfId="37" applyFont="1" applyBorder="1" applyAlignment="1"/>
    <xf numFmtId="0" fontId="34" fillId="5" borderId="5" xfId="37" applyFont="1" applyFill="1" applyBorder="1" applyAlignment="1">
      <alignment horizontal="center" vertical="center"/>
    </xf>
    <xf numFmtId="0" fontId="17" fillId="0" borderId="1" xfId="37" applyFont="1" applyBorder="1" applyAlignment="1"/>
    <xf numFmtId="0" fontId="17" fillId="0" borderId="6" xfId="37" applyFont="1" applyBorder="1" applyAlignment="1"/>
    <xf numFmtId="0" fontId="40" fillId="11" borderId="67" xfId="0" applyFont="1" applyFill="1" applyBorder="1" applyAlignment="1">
      <alignment horizontal="right" vertical="center" wrapText="1"/>
    </xf>
    <xf numFmtId="0" fontId="40" fillId="15" borderId="95" xfId="0" applyFont="1" applyFill="1" applyBorder="1" applyAlignment="1">
      <alignment horizontal="right" vertical="center" wrapText="1"/>
    </xf>
    <xf numFmtId="0" fontId="40" fillId="15" borderId="67" xfId="0" applyFont="1" applyFill="1" applyBorder="1" applyAlignment="1">
      <alignment horizontal="right" vertical="center" wrapText="1"/>
    </xf>
    <xf numFmtId="0" fontId="40" fillId="11" borderId="95" xfId="0" applyFont="1" applyFill="1" applyBorder="1" applyAlignment="1">
      <alignment horizontal="right" vertical="center" wrapText="1"/>
    </xf>
    <xf numFmtId="0" fontId="71" fillId="0" borderId="95" xfId="0" applyFont="1" applyBorder="1" applyAlignment="1">
      <alignment horizontal="right" vertical="center" wrapText="1"/>
    </xf>
    <xf numFmtId="0" fontId="71" fillId="0" borderId="67" xfId="0" applyFont="1" applyBorder="1" applyAlignment="1">
      <alignment horizontal="right" vertical="center" wrapText="1"/>
    </xf>
    <xf numFmtId="0" fontId="18" fillId="0" borderId="95" xfId="0" applyFont="1" applyBorder="1" applyAlignment="1">
      <alignment horizontal="right" vertical="center" wrapText="1"/>
    </xf>
    <xf numFmtId="0" fontId="18" fillId="0" borderId="88" xfId="0" applyFont="1" applyBorder="1" applyAlignment="1">
      <alignment horizontal="right" vertical="center" wrapText="1"/>
    </xf>
    <xf numFmtId="0" fontId="18" fillId="0" borderId="82" xfId="0" applyFont="1" applyBorder="1" applyAlignment="1">
      <alignment horizontal="right" vertical="center" wrapText="1"/>
    </xf>
    <xf numFmtId="0" fontId="18" fillId="0" borderId="81" xfId="0" applyFont="1" applyBorder="1" applyAlignment="1">
      <alignment horizontal="right" vertical="center" wrapText="1"/>
    </xf>
    <xf numFmtId="0" fontId="40" fillId="0" borderId="88" xfId="0" applyFont="1" applyBorder="1" applyAlignment="1">
      <alignment horizontal="right" vertical="center"/>
    </xf>
    <xf numFmtId="0" fontId="40" fillId="0" borderId="82" xfId="0" applyFont="1" applyBorder="1" applyAlignment="1">
      <alignment horizontal="right" vertical="center"/>
    </xf>
    <xf numFmtId="0" fontId="40" fillId="0" borderId="81" xfId="0" applyFont="1" applyBorder="1" applyAlignment="1">
      <alignment horizontal="right" vertical="center"/>
    </xf>
    <xf numFmtId="0" fontId="26" fillId="2" borderId="55" xfId="0" applyFont="1" applyFill="1" applyBorder="1" applyAlignment="1">
      <alignment horizontal="center" vertical="center"/>
    </xf>
    <xf numFmtId="0" fontId="17" fillId="0" borderId="56" xfId="0" applyFont="1" applyBorder="1" applyAlignment="1"/>
    <xf numFmtId="0" fontId="26" fillId="0" borderId="55" xfId="0" applyFont="1" applyBorder="1" applyAlignment="1">
      <alignment horizontal="right" vertical="center"/>
    </xf>
    <xf numFmtId="0" fontId="19" fillId="3" borderId="44" xfId="0" applyFont="1" applyFill="1" applyBorder="1" applyAlignment="1">
      <alignment horizontal="center" vertical="center" wrapText="1"/>
    </xf>
    <xf numFmtId="0" fontId="17" fillId="0" borderId="45" xfId="0" applyFont="1" applyBorder="1" applyAlignment="1"/>
    <xf numFmtId="0" fontId="17" fillId="0" borderId="46" xfId="0" applyFont="1" applyBorder="1" applyAlignment="1"/>
    <xf numFmtId="0" fontId="19" fillId="3" borderId="78" xfId="0" applyFont="1" applyFill="1" applyBorder="1" applyAlignment="1">
      <alignment horizontal="center" vertical="center"/>
    </xf>
    <xf numFmtId="0" fontId="17" fillId="0" borderId="77" xfId="0" applyFont="1" applyBorder="1" applyAlignment="1"/>
    <xf numFmtId="0" fontId="19" fillId="4" borderId="71" xfId="0" applyFont="1" applyFill="1" applyBorder="1" applyAlignment="1">
      <alignment horizontal="center"/>
    </xf>
    <xf numFmtId="0" fontId="17" fillId="0" borderId="72" xfId="0" applyFont="1" applyBorder="1" applyAlignment="1"/>
    <xf numFmtId="0" fontId="17" fillId="0" borderId="73" xfId="0" applyFont="1" applyBorder="1" applyAlignment="1"/>
    <xf numFmtId="0" fontId="26" fillId="2" borderId="69" xfId="0" applyFont="1" applyFill="1" applyBorder="1" applyAlignment="1">
      <alignment horizontal="center" vertical="center"/>
    </xf>
    <xf numFmtId="0" fontId="17" fillId="0" borderId="53" xfId="0" applyFont="1" applyBorder="1" applyAlignment="1"/>
    <xf numFmtId="0" fontId="26" fillId="2" borderId="79" xfId="0" applyFont="1" applyFill="1" applyBorder="1" applyAlignment="1">
      <alignment horizontal="justify" vertical="center" wrapText="1"/>
    </xf>
    <xf numFmtId="0" fontId="17" fillId="0" borderId="0" xfId="0" applyFont="1" applyAlignment="1">
      <alignment horizontal="justify"/>
    </xf>
    <xf numFmtId="0" fontId="17" fillId="0" borderId="26" xfId="0" applyFont="1" applyBorder="1" applyAlignment="1">
      <alignment horizontal="justify"/>
    </xf>
    <xf numFmtId="0" fontId="17" fillId="0" borderId="22" xfId="0" applyFont="1" applyBorder="1" applyAlignment="1">
      <alignment horizontal="justify"/>
    </xf>
    <xf numFmtId="0" fontId="17" fillId="0" borderId="29" xfId="0" applyFont="1" applyBorder="1" applyAlignment="1">
      <alignment horizontal="justify"/>
    </xf>
    <xf numFmtId="0" fontId="17" fillId="0" borderId="23" xfId="0" applyFont="1" applyBorder="1" applyAlignment="1">
      <alignment horizontal="justify"/>
    </xf>
    <xf numFmtId="0" fontId="26" fillId="2" borderId="66" xfId="0" applyFont="1" applyFill="1" applyBorder="1" applyAlignment="1">
      <alignment horizontal="center" vertical="center"/>
    </xf>
    <xf numFmtId="0" fontId="17" fillId="0" borderId="24" xfId="0" applyFont="1" applyBorder="1" applyAlignment="1"/>
    <xf numFmtId="0" fontId="26" fillId="2" borderId="68" xfId="0" applyFont="1" applyFill="1" applyBorder="1" applyAlignment="1">
      <alignment horizontal="center" vertical="center"/>
    </xf>
    <xf numFmtId="0" fontId="17" fillId="0" borderId="54" xfId="0" applyFont="1" applyBorder="1" applyAlignment="1"/>
    <xf numFmtId="0" fontId="26" fillId="3" borderId="12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9" borderId="12" xfId="0" applyFont="1" applyFill="1" applyBorder="1" applyAlignment="1">
      <alignment horizontal="left" vertical="center"/>
    </xf>
    <xf numFmtId="0" fontId="11" fillId="9" borderId="27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6" fillId="4" borderId="39" xfId="0" applyFont="1" applyFill="1" applyBorder="1" applyAlignment="1">
      <alignment horizontal="righ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72" fontId="26" fillId="0" borderId="55" xfId="0" applyNumberFormat="1" applyFont="1" applyBorder="1" applyAlignment="1">
      <alignment horizontal="right" vertical="center"/>
    </xf>
    <xf numFmtId="0" fontId="26" fillId="4" borderId="47" xfId="0" applyFont="1" applyFill="1" applyBorder="1" applyAlignment="1">
      <alignment horizontal="right"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172" fontId="26" fillId="0" borderId="3" xfId="0" applyNumberFormat="1" applyFont="1" applyBorder="1" applyAlignment="1">
      <alignment horizontal="right" vertical="center"/>
    </xf>
    <xf numFmtId="172" fontId="26" fillId="0" borderId="27" xfId="0" applyNumberFormat="1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0" fontId="17" fillId="0" borderId="3" xfId="0" applyFont="1" applyBorder="1" applyAlignment="1">
      <alignment vertical="center"/>
    </xf>
    <xf numFmtId="0" fontId="17" fillId="0" borderId="56" xfId="0" applyFont="1" applyBorder="1" applyAlignment="1">
      <alignment vertical="center"/>
    </xf>
    <xf numFmtId="0" fontId="26" fillId="0" borderId="76" xfId="0" applyFont="1" applyBorder="1" applyAlignment="1">
      <alignment horizontal="right" vertical="center"/>
    </xf>
    <xf numFmtId="0" fontId="26" fillId="0" borderId="29" xfId="0" applyFont="1" applyBorder="1" applyAlignment="1">
      <alignment horizontal="right" vertical="center"/>
    </xf>
    <xf numFmtId="0" fontId="26" fillId="0" borderId="23" xfId="0" applyFont="1" applyBorder="1" applyAlignment="1">
      <alignment horizontal="right"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65" xfId="0" applyFont="1" applyBorder="1" applyAlignment="1">
      <alignment horizontal="left" vertical="center" wrapText="1"/>
    </xf>
    <xf numFmtId="0" fontId="37" fillId="0" borderId="36" xfId="0" applyFont="1" applyBorder="1" applyAlignment="1">
      <alignment horizontal="left" vertical="center" wrapText="1"/>
    </xf>
    <xf numFmtId="0" fontId="37" fillId="0" borderId="77" xfId="0" applyFont="1" applyBorder="1" applyAlignment="1">
      <alignment horizontal="left" vertical="center" wrapText="1"/>
    </xf>
    <xf numFmtId="0" fontId="19" fillId="3" borderId="47" xfId="0" applyFont="1" applyFill="1" applyBorder="1" applyAlignment="1">
      <alignment horizontal="center" vertical="center"/>
    </xf>
    <xf numFmtId="0" fontId="17" fillId="0" borderId="48" xfId="0" applyFont="1" applyBorder="1" applyAlignment="1">
      <alignment vertical="center"/>
    </xf>
    <xf numFmtId="0" fontId="19" fillId="2" borderId="39" xfId="0" applyFont="1" applyFill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26" fillId="4" borderId="49" xfId="0" applyFont="1" applyFill="1" applyBorder="1" applyAlignment="1">
      <alignment horizontal="center" vertical="center"/>
    </xf>
    <xf numFmtId="0" fontId="17" fillId="0" borderId="53" xfId="0" applyFont="1" applyBorder="1" applyAlignment="1">
      <alignment vertical="center"/>
    </xf>
    <xf numFmtId="0" fontId="26" fillId="4" borderId="50" xfId="0" applyFont="1" applyFill="1" applyBorder="1" applyAlignment="1">
      <alignment horizontal="justify" vertical="center" wrapText="1"/>
    </xf>
    <xf numFmtId="0" fontId="26" fillId="4" borderId="20" xfId="0" applyFont="1" applyFill="1" applyBorder="1" applyAlignment="1">
      <alignment horizontal="justify" vertical="center" wrapText="1"/>
    </xf>
    <xf numFmtId="0" fontId="26" fillId="4" borderId="21" xfId="0" applyFont="1" applyFill="1" applyBorder="1" applyAlignment="1">
      <alignment horizontal="justify" vertical="center" wrapText="1"/>
    </xf>
    <xf numFmtId="0" fontId="26" fillId="4" borderId="22" xfId="0" applyFont="1" applyFill="1" applyBorder="1" applyAlignment="1">
      <alignment horizontal="justify" vertical="center" wrapText="1"/>
    </xf>
    <xf numFmtId="0" fontId="26" fillId="4" borderId="29" xfId="0" applyFont="1" applyFill="1" applyBorder="1" applyAlignment="1">
      <alignment horizontal="justify" vertical="center" wrapText="1"/>
    </xf>
    <xf numFmtId="0" fontId="26" fillId="4" borderId="23" xfId="0" applyFont="1" applyFill="1" applyBorder="1" applyAlignment="1">
      <alignment horizontal="justify" vertical="center" wrapText="1"/>
    </xf>
    <xf numFmtId="0" fontId="26" fillId="4" borderId="51" xfId="0" applyFont="1" applyFill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26" fillId="4" borderId="52" xfId="0" applyFont="1" applyFill="1" applyBorder="1" applyAlignment="1">
      <alignment horizontal="center" vertical="center"/>
    </xf>
    <xf numFmtId="0" fontId="17" fillId="0" borderId="54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27" fillId="0" borderId="12" xfId="0" applyFont="1" applyBorder="1" applyAlignment="1">
      <alignment horizontal="justify" vertical="center" wrapText="1"/>
    </xf>
    <xf numFmtId="0" fontId="27" fillId="0" borderId="27" xfId="0" applyFont="1" applyBorder="1" applyAlignment="1">
      <alignment horizontal="justify" vertical="center" wrapText="1"/>
    </xf>
    <xf numFmtId="172" fontId="26" fillId="0" borderId="55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7" fillId="0" borderId="45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26" fillId="2" borderId="49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/>
    </xf>
    <xf numFmtId="0" fontId="17" fillId="0" borderId="21" xfId="0" applyFont="1" applyBorder="1" applyAlignment="1">
      <alignment horizontal="justify" vertical="center"/>
    </xf>
    <xf numFmtId="0" fontId="17" fillId="0" borderId="22" xfId="0" applyFont="1" applyBorder="1" applyAlignment="1">
      <alignment horizontal="justify" vertical="center"/>
    </xf>
    <xf numFmtId="0" fontId="17" fillId="0" borderId="29" xfId="0" applyFont="1" applyBorder="1" applyAlignment="1">
      <alignment horizontal="justify" vertical="center"/>
    </xf>
    <xf numFmtId="0" fontId="17" fillId="0" borderId="23" xfId="0" applyFont="1" applyBorder="1" applyAlignment="1">
      <alignment horizontal="justify" vertical="center"/>
    </xf>
    <xf numFmtId="0" fontId="26" fillId="2" borderId="51" xfId="0" applyFont="1" applyFill="1" applyBorder="1" applyAlignment="1">
      <alignment horizontal="center" vertical="center"/>
    </xf>
    <xf numFmtId="0" fontId="26" fillId="2" borderId="5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7" fillId="0" borderId="27" xfId="0" applyFont="1" applyBorder="1" applyAlignment="1">
      <alignment horizontal="right" vertical="center"/>
    </xf>
    <xf numFmtId="0" fontId="26" fillId="2" borderId="50" xfId="0" applyFont="1" applyFill="1" applyBorder="1" applyAlignment="1">
      <alignment horizontal="left" vertical="center" wrapText="1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7" fillId="0" borderId="29" xfId="0" applyFont="1" applyBorder="1" applyAlignment="1">
      <alignment horizontal="right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26" fillId="3" borderId="80" xfId="0" applyFont="1" applyFill="1" applyBorder="1" applyAlignment="1">
      <alignment horizontal="center" vertical="center"/>
    </xf>
    <xf numFmtId="0" fontId="26" fillId="3" borderId="81" xfId="0" applyFont="1" applyFill="1" applyBorder="1" applyAlignment="1">
      <alignment horizontal="center" vertical="center"/>
    </xf>
    <xf numFmtId="0" fontId="11" fillId="0" borderId="80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left" vertical="center" wrapText="1"/>
    </xf>
    <xf numFmtId="0" fontId="18" fillId="9" borderId="27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3" fontId="11" fillId="0" borderId="12" xfId="0" applyNumberFormat="1" applyFont="1" applyBorder="1" applyAlignment="1">
      <alignment horizontal="left" vertical="center"/>
    </xf>
    <xf numFmtId="3" fontId="11" fillId="0" borderId="27" xfId="0" applyNumberFormat="1" applyFont="1" applyBorder="1" applyAlignment="1">
      <alignment horizontal="left" vertical="center"/>
    </xf>
    <xf numFmtId="0" fontId="11" fillId="9" borderId="12" xfId="0" applyFont="1" applyFill="1" applyBorder="1" applyAlignment="1">
      <alignment horizontal="left" vertical="center" wrapText="1"/>
    </xf>
    <xf numFmtId="0" fontId="11" fillId="9" borderId="27" xfId="0" applyFont="1" applyFill="1" applyBorder="1" applyAlignment="1">
      <alignment horizontal="left" vertical="center" wrapText="1"/>
    </xf>
    <xf numFmtId="0" fontId="26" fillId="9" borderId="55" xfId="0" applyFont="1" applyFill="1" applyBorder="1" applyAlignment="1">
      <alignment horizontal="right" vertical="center"/>
    </xf>
    <xf numFmtId="0" fontId="26" fillId="9" borderId="3" xfId="0" applyFont="1" applyFill="1" applyBorder="1" applyAlignment="1">
      <alignment horizontal="right" vertical="center"/>
    </xf>
    <xf numFmtId="0" fontId="26" fillId="9" borderId="27" xfId="0" applyFont="1" applyFill="1" applyBorder="1" applyAlignment="1">
      <alignment horizontal="right" vertical="center"/>
    </xf>
    <xf numFmtId="0" fontId="26" fillId="2" borderId="55" xfId="0" applyFont="1" applyFill="1" applyBorder="1" applyAlignment="1">
      <alignment horizontal="center"/>
    </xf>
    <xf numFmtId="0" fontId="26" fillId="4" borderId="47" xfId="0" applyFont="1" applyFill="1" applyBorder="1" applyAlignment="1">
      <alignment horizontal="right"/>
    </xf>
    <xf numFmtId="0" fontId="26" fillId="3" borderId="12" xfId="0" applyFont="1" applyFill="1" applyBorder="1" applyAlignment="1">
      <alignment horizontal="center"/>
    </xf>
    <xf numFmtId="0" fontId="26" fillId="3" borderId="27" xfId="0" applyFont="1" applyFill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172" fontId="26" fillId="0" borderId="55" xfId="0" applyNumberFormat="1" applyFont="1" applyBorder="1" applyAlignment="1">
      <alignment horizontal="right"/>
    </xf>
    <xf numFmtId="172" fontId="26" fillId="0" borderId="3" xfId="0" applyNumberFormat="1" applyFont="1" applyBorder="1" applyAlignment="1">
      <alignment horizontal="right"/>
    </xf>
    <xf numFmtId="172" fontId="26" fillId="0" borderId="27" xfId="0" applyNumberFormat="1" applyFont="1" applyBorder="1" applyAlignment="1">
      <alignment horizontal="right"/>
    </xf>
    <xf numFmtId="0" fontId="26" fillId="0" borderId="55" xfId="0" applyFont="1" applyBorder="1" applyAlignment="1">
      <alignment horizontal="right"/>
    </xf>
    <xf numFmtId="0" fontId="26" fillId="0" borderId="3" xfId="0" applyFont="1" applyBorder="1" applyAlignment="1">
      <alignment horizontal="right"/>
    </xf>
    <xf numFmtId="0" fontId="26" fillId="0" borderId="27" xfId="0" applyFont="1" applyBorder="1" applyAlignment="1">
      <alignment horizontal="right"/>
    </xf>
    <xf numFmtId="0" fontId="11" fillId="9" borderId="55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center" vertical="center" wrapText="1"/>
    </xf>
    <xf numFmtId="0" fontId="17" fillId="0" borderId="48" xfId="0" applyFont="1" applyBorder="1" applyAlignment="1"/>
    <xf numFmtId="0" fontId="17" fillId="0" borderId="61" xfId="0" applyFont="1" applyBorder="1" applyAlignment="1"/>
    <xf numFmtId="0" fontId="17" fillId="0" borderId="20" xfId="0" applyFont="1" applyBorder="1" applyAlignment="1">
      <alignment horizontal="justify"/>
    </xf>
    <xf numFmtId="0" fontId="17" fillId="0" borderId="21" xfId="0" applyFont="1" applyBorder="1" applyAlignment="1">
      <alignment horizontal="justify"/>
    </xf>
    <xf numFmtId="0" fontId="26" fillId="2" borderId="52" xfId="0" applyFont="1" applyFill="1" applyBorder="1" applyAlignment="1">
      <alignment horizontal="center" vertical="center" wrapText="1"/>
    </xf>
    <xf numFmtId="0" fontId="24" fillId="0" borderId="54" xfId="0" applyFont="1" applyBorder="1" applyAlignment="1"/>
    <xf numFmtId="0" fontId="18" fillId="0" borderId="12" xfId="0" applyFont="1" applyBorder="1" applyAlignment="1">
      <alignment horizontal="justify" vertical="center" wrapText="1"/>
    </xf>
    <xf numFmtId="0" fontId="18" fillId="0" borderId="27" xfId="0" applyFont="1" applyBorder="1" applyAlignment="1">
      <alignment horizontal="justify" vertical="center" wrapText="1"/>
    </xf>
    <xf numFmtId="0" fontId="24" fillId="0" borderId="54" xfId="0" applyFont="1" applyBorder="1" applyAlignment="1">
      <alignment vertical="center"/>
    </xf>
    <xf numFmtId="0" fontId="18" fillId="10" borderId="12" xfId="0" applyFont="1" applyFill="1" applyBorder="1" applyAlignment="1">
      <alignment horizontal="left" vertical="center"/>
    </xf>
    <xf numFmtId="0" fontId="17" fillId="10" borderId="27" xfId="0" applyFont="1" applyFill="1" applyBorder="1" applyAlignment="1">
      <alignment horizontal="left" vertical="center"/>
    </xf>
    <xf numFmtId="172" fontId="26" fillId="0" borderId="55" xfId="0" applyNumberFormat="1" applyFont="1" applyBorder="1" applyAlignment="1">
      <alignment horizontal="right" vertical="center" indent="1"/>
    </xf>
    <xf numFmtId="172" fontId="26" fillId="0" borderId="3" xfId="0" applyNumberFormat="1" applyFont="1" applyBorder="1" applyAlignment="1">
      <alignment horizontal="right" vertical="center" indent="1"/>
    </xf>
    <xf numFmtId="172" fontId="26" fillId="0" borderId="27" xfId="0" applyNumberFormat="1" applyFont="1" applyBorder="1" applyAlignment="1">
      <alignment horizontal="right" vertical="center" indent="1"/>
    </xf>
    <xf numFmtId="0" fontId="26" fillId="4" borderId="90" xfId="0" applyFont="1" applyFill="1" applyBorder="1" applyAlignment="1">
      <alignment horizontal="right" vertical="center"/>
    </xf>
    <xf numFmtId="0" fontId="26" fillId="4" borderId="17" xfId="0" applyFont="1" applyFill="1" applyBorder="1" applyAlignment="1">
      <alignment horizontal="right" vertical="center"/>
    </xf>
    <xf numFmtId="0" fontId="26" fillId="4" borderId="18" xfId="0" applyFont="1" applyFill="1" applyBorder="1" applyAlignment="1">
      <alignment horizontal="right" vertical="center"/>
    </xf>
    <xf numFmtId="0" fontId="11" fillId="0" borderId="12" xfId="0" applyFont="1" applyBorder="1" applyAlignment="1">
      <alignment horizontal="justify" vertical="center" wrapText="1"/>
    </xf>
    <xf numFmtId="0" fontId="11" fillId="0" borderId="27" xfId="0" applyFont="1" applyBorder="1" applyAlignment="1">
      <alignment horizontal="justify" vertical="center" wrapText="1"/>
    </xf>
    <xf numFmtId="0" fontId="50" fillId="0" borderId="104" xfId="0" applyFont="1" applyBorder="1" applyAlignment="1">
      <alignment horizontal="left" vertical="center"/>
    </xf>
    <xf numFmtId="0" fontId="50" fillId="0" borderId="105" xfId="0" applyFont="1" applyBorder="1" applyAlignment="1">
      <alignment horizontal="left" vertical="center"/>
    </xf>
    <xf numFmtId="0" fontId="26" fillId="4" borderId="47" xfId="0" applyFont="1" applyFill="1" applyBorder="1" applyAlignment="1">
      <alignment horizontal="center" vertical="center"/>
    </xf>
    <xf numFmtId="0" fontId="50" fillId="0" borderId="83" xfId="0" applyFont="1" applyBorder="1" applyAlignment="1">
      <alignment horizontal="left" vertical="center"/>
    </xf>
    <xf numFmtId="0" fontId="50" fillId="0" borderId="84" xfId="0" applyFont="1" applyBorder="1" applyAlignment="1">
      <alignment horizontal="left" vertical="center"/>
    </xf>
    <xf numFmtId="0" fontId="50" fillId="0" borderId="106" xfId="0" applyFont="1" applyBorder="1" applyAlignment="1">
      <alignment horizontal="left" vertical="center"/>
    </xf>
    <xf numFmtId="0" fontId="50" fillId="0" borderId="107" xfId="0" applyFont="1" applyBorder="1" applyAlignment="1">
      <alignment horizontal="left" vertical="center"/>
    </xf>
    <xf numFmtId="0" fontId="50" fillId="0" borderId="79" xfId="0" applyFont="1" applyBorder="1" applyAlignment="1">
      <alignment horizontal="left" vertical="center"/>
    </xf>
    <xf numFmtId="0" fontId="50" fillId="0" borderId="26" xfId="0" applyFont="1" applyBorder="1" applyAlignment="1">
      <alignment horizontal="left" vertical="center"/>
    </xf>
    <xf numFmtId="0" fontId="19" fillId="4" borderId="45" xfId="0" applyFont="1" applyFill="1" applyBorder="1" applyAlignment="1">
      <alignment horizontal="left" vertical="center"/>
    </xf>
    <xf numFmtId="0" fontId="26" fillId="4" borderId="59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justify" vertical="center" wrapText="1"/>
    </xf>
    <xf numFmtId="0" fontId="17" fillId="0" borderId="36" xfId="0" applyFont="1" applyBorder="1" applyAlignment="1">
      <alignment horizontal="justify" vertical="center"/>
    </xf>
    <xf numFmtId="0" fontId="17" fillId="0" borderId="63" xfId="0" applyFont="1" applyBorder="1" applyAlignment="1">
      <alignment horizontal="justify" vertical="center"/>
    </xf>
    <xf numFmtId="0" fontId="26" fillId="4" borderId="38" xfId="0" applyFont="1" applyFill="1" applyBorder="1" applyAlignment="1">
      <alignment horizontal="center" vertical="center"/>
    </xf>
    <xf numFmtId="0" fontId="26" fillId="4" borderId="60" xfId="0" applyFont="1" applyFill="1" applyBorder="1" applyAlignment="1">
      <alignment horizontal="center" vertical="center"/>
    </xf>
    <xf numFmtId="0" fontId="26" fillId="4" borderId="55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/>
    </xf>
    <xf numFmtId="0" fontId="17" fillId="0" borderId="36" xfId="0" applyFont="1" applyBorder="1" applyAlignment="1">
      <alignment horizontal="justify"/>
    </xf>
    <xf numFmtId="0" fontId="17" fillId="0" borderId="63" xfId="0" applyFont="1" applyBorder="1" applyAlignment="1">
      <alignment horizontal="justify"/>
    </xf>
    <xf numFmtId="0" fontId="72" fillId="19" borderId="0" xfId="66" applyFont="1" applyFill="1" applyAlignment="1">
      <alignment horizontal="center" vertical="center"/>
    </xf>
    <xf numFmtId="0" fontId="72" fillId="19" borderId="92" xfId="66" applyFont="1" applyFill="1" applyBorder="1" applyAlignment="1">
      <alignment horizontal="center" vertical="center"/>
    </xf>
    <xf numFmtId="0" fontId="63" fillId="19" borderId="82" xfId="66" applyFont="1" applyFill="1" applyBorder="1" applyAlignment="1">
      <alignment horizontal="center" vertical="center"/>
    </xf>
    <xf numFmtId="0" fontId="63" fillId="19" borderId="81" xfId="66" applyFont="1" applyFill="1" applyBorder="1" applyAlignment="1">
      <alignment horizontal="center" vertical="center"/>
    </xf>
    <xf numFmtId="0" fontId="64" fillId="19" borderId="65" xfId="66" applyFont="1" applyFill="1" applyBorder="1" applyAlignment="1">
      <alignment horizontal="center" vertical="center" wrapText="1"/>
    </xf>
    <xf numFmtId="0" fontId="64" fillId="19" borderId="36" xfId="66" applyFont="1" applyFill="1" applyBorder="1" applyAlignment="1">
      <alignment horizontal="center" vertical="center" wrapText="1"/>
    </xf>
    <xf numFmtId="0" fontId="64" fillId="19" borderId="63" xfId="66" applyFont="1" applyFill="1" applyBorder="1" applyAlignment="1">
      <alignment horizontal="center" vertical="center" wrapText="1"/>
    </xf>
    <xf numFmtId="42" fontId="64" fillId="0" borderId="67" xfId="66" applyNumberFormat="1" applyFont="1" applyBorder="1" applyAlignment="1">
      <alignment horizontal="center" vertical="center" wrapText="1"/>
    </xf>
    <xf numFmtId="0" fontId="64" fillId="0" borderId="67" xfId="66" applyFont="1" applyBorder="1" applyAlignment="1">
      <alignment horizontal="center" vertical="center" wrapText="1"/>
    </xf>
    <xf numFmtId="0" fontId="67" fillId="19" borderId="12" xfId="66" applyFont="1" applyFill="1" applyBorder="1" applyAlignment="1">
      <alignment horizontal="center" vertical="center" wrapText="1"/>
    </xf>
    <xf numFmtId="0" fontId="67" fillId="19" borderId="3" xfId="66" applyFont="1" applyFill="1" applyBorder="1" applyAlignment="1">
      <alignment horizontal="center" vertical="center" wrapText="1"/>
    </xf>
    <xf numFmtId="0" fontId="67" fillId="19" borderId="27" xfId="66" applyFont="1" applyFill="1" applyBorder="1" applyAlignment="1">
      <alignment horizontal="center" vertical="center" wrapText="1"/>
    </xf>
    <xf numFmtId="42" fontId="64" fillId="0" borderId="66" xfId="66" applyNumberFormat="1" applyFont="1" applyBorder="1" applyAlignment="1">
      <alignment horizontal="center" vertical="center"/>
    </xf>
    <xf numFmtId="42" fontId="64" fillId="0" borderId="24" xfId="66" applyNumberFormat="1" applyFont="1" applyBorder="1" applyAlignment="1">
      <alignment horizontal="center" vertical="center"/>
    </xf>
    <xf numFmtId="42" fontId="64" fillId="0" borderId="14" xfId="66" applyNumberFormat="1" applyFont="1" applyBorder="1" applyAlignment="1">
      <alignment horizontal="center" vertical="center"/>
    </xf>
    <xf numFmtId="42" fontId="64" fillId="0" borderId="27" xfId="66" applyNumberFormat="1" applyFont="1" applyBorder="1" applyAlignment="1">
      <alignment horizontal="center" vertical="center"/>
    </xf>
    <xf numFmtId="42" fontId="64" fillId="0" borderId="38" xfId="66" applyNumberFormat="1" applyFont="1" applyBorder="1" applyAlignment="1">
      <alignment horizontal="center" vertical="center"/>
    </xf>
    <xf numFmtId="42" fontId="64" fillId="0" borderId="67" xfId="66" applyNumberFormat="1" applyFont="1" applyBorder="1" applyAlignment="1">
      <alignment horizontal="center" vertical="center"/>
    </xf>
    <xf numFmtId="0" fontId="64" fillId="19" borderId="22" xfId="66" applyFont="1" applyFill="1" applyBorder="1" applyAlignment="1">
      <alignment horizontal="center" vertical="center" wrapText="1"/>
    </xf>
    <xf numFmtId="0" fontId="64" fillId="19" borderId="29" xfId="66" applyFont="1" applyFill="1" applyBorder="1" applyAlignment="1">
      <alignment horizontal="center" vertical="center" wrapText="1"/>
    </xf>
    <xf numFmtId="0" fontId="64" fillId="19" borderId="79" xfId="66" applyFont="1" applyFill="1" applyBorder="1" applyAlignment="1">
      <alignment horizontal="center" vertical="center" wrapText="1"/>
    </xf>
    <xf numFmtId="0" fontId="64" fillId="19" borderId="0" xfId="66" applyFont="1" applyFill="1" applyAlignment="1">
      <alignment horizontal="center" vertical="center" wrapText="1"/>
    </xf>
    <xf numFmtId="0" fontId="67" fillId="19" borderId="65" xfId="66" applyFont="1" applyFill="1" applyBorder="1" applyAlignment="1">
      <alignment horizontal="center" vertical="center" wrapText="1"/>
    </xf>
    <xf numFmtId="0" fontId="67" fillId="19" borderId="36" xfId="66" applyFont="1" applyFill="1" applyBorder="1" applyAlignment="1">
      <alignment horizontal="center" vertical="center" wrapText="1"/>
    </xf>
    <xf numFmtId="0" fontId="67" fillId="19" borderId="63" xfId="66" applyFont="1" applyFill="1" applyBorder="1" applyAlignment="1">
      <alignment horizontal="center" vertical="center" wrapText="1"/>
    </xf>
    <xf numFmtId="42" fontId="64" fillId="0" borderId="105" xfId="66" applyNumberFormat="1" applyFont="1" applyBorder="1" applyAlignment="1">
      <alignment horizontal="center" vertical="center"/>
    </xf>
    <xf numFmtId="42" fontId="64" fillId="0" borderId="26" xfId="66" applyNumberFormat="1" applyFont="1" applyBorder="1" applyAlignment="1">
      <alignment horizontal="center" vertical="center"/>
    </xf>
    <xf numFmtId="0" fontId="67" fillId="19" borderId="106" xfId="66" applyFont="1" applyFill="1" applyBorder="1" applyAlignment="1">
      <alignment horizontal="center" vertical="center" wrapText="1"/>
    </xf>
    <xf numFmtId="0" fontId="67" fillId="19" borderId="82" xfId="66" applyFont="1" applyFill="1" applyBorder="1" applyAlignment="1">
      <alignment horizontal="center" vertical="center" wrapText="1"/>
    </xf>
    <xf numFmtId="0" fontId="67" fillId="19" borderId="107" xfId="66" applyFont="1" applyFill="1" applyBorder="1" applyAlignment="1">
      <alignment horizontal="center" vertical="center" wrapText="1"/>
    </xf>
    <xf numFmtId="42" fontId="64" fillId="0" borderId="63" xfId="66" applyNumberFormat="1" applyFont="1" applyBorder="1" applyAlignment="1">
      <alignment horizontal="center" vertical="center"/>
    </xf>
    <xf numFmtId="0" fontId="67" fillId="19" borderId="67" xfId="66" applyFont="1" applyFill="1" applyBorder="1" applyAlignment="1">
      <alignment horizontal="center" vertical="center" wrapText="1"/>
    </xf>
    <xf numFmtId="0" fontId="64" fillId="19" borderId="67" xfId="66" applyFont="1" applyFill="1" applyBorder="1" applyAlignment="1">
      <alignment horizontal="center" vertical="center"/>
    </xf>
    <xf numFmtId="0" fontId="72" fillId="18" borderId="98" xfId="66" applyFont="1" applyFill="1" applyBorder="1" applyAlignment="1">
      <alignment horizontal="center" vertical="center" wrapText="1"/>
    </xf>
    <xf numFmtId="0" fontId="72" fillId="18" borderId="110" xfId="66" applyFont="1" applyFill="1" applyBorder="1" applyAlignment="1">
      <alignment horizontal="center" vertical="center" wrapText="1"/>
    </xf>
    <xf numFmtId="0" fontId="53" fillId="14" borderId="71" xfId="66" applyFont="1" applyFill="1" applyBorder="1" applyAlignment="1">
      <alignment horizontal="center" vertical="center"/>
    </xf>
    <xf numFmtId="0" fontId="53" fillId="14" borderId="72" xfId="66" applyFont="1" applyFill="1" applyBorder="1" applyAlignment="1">
      <alignment horizontal="center" vertical="center"/>
    </xf>
    <xf numFmtId="0" fontId="53" fillId="14" borderId="73" xfId="66" applyFont="1" applyFill="1" applyBorder="1" applyAlignment="1">
      <alignment horizontal="center" vertical="center"/>
    </xf>
    <xf numFmtId="0" fontId="54" fillId="0" borderId="95" xfId="66" applyFont="1" applyBorder="1" applyAlignment="1">
      <alignment horizontal="center" vertical="center"/>
    </xf>
    <xf numFmtId="0" fontId="55" fillId="0" borderId="67" xfId="66" applyFont="1" applyBorder="1" applyAlignment="1">
      <alignment vertical="center"/>
    </xf>
    <xf numFmtId="0" fontId="55" fillId="0" borderId="96" xfId="66" applyFont="1" applyBorder="1" applyAlignment="1">
      <alignment vertical="center"/>
    </xf>
    <xf numFmtId="0" fontId="30" fillId="18" borderId="102" xfId="66" applyFont="1" applyFill="1" applyBorder="1" applyAlignment="1">
      <alignment horizontal="center" vertical="center"/>
    </xf>
    <xf numFmtId="0" fontId="30" fillId="18" borderId="111" xfId="66" applyFont="1" applyFill="1" applyBorder="1" applyAlignment="1">
      <alignment horizontal="center" vertical="center"/>
    </xf>
    <xf numFmtId="0" fontId="57" fillId="14" borderId="80" xfId="66" applyFont="1" applyFill="1" applyBorder="1" applyAlignment="1">
      <alignment horizontal="center" vertical="center" wrapText="1"/>
    </xf>
    <xf numFmtId="0" fontId="57" fillId="14" borderId="82" xfId="66" applyFont="1" applyFill="1" applyBorder="1" applyAlignment="1">
      <alignment horizontal="center" vertical="center" wrapText="1"/>
    </xf>
    <xf numFmtId="0" fontId="57" fillId="14" borderId="81" xfId="66" applyFont="1" applyFill="1" applyBorder="1" applyAlignment="1">
      <alignment horizontal="center" vertical="center" wrapText="1"/>
    </xf>
    <xf numFmtId="0" fontId="31" fillId="0" borderId="80" xfId="66" applyFont="1" applyBorder="1" applyAlignment="1">
      <alignment horizontal="center" vertical="center" wrapText="1"/>
    </xf>
    <xf numFmtId="0" fontId="31" fillId="0" borderId="82" xfId="66" applyFont="1" applyBorder="1" applyAlignment="1">
      <alignment horizontal="center" vertical="center" wrapText="1"/>
    </xf>
    <xf numFmtId="0" fontId="31" fillId="0" borderId="89" xfId="66" applyFont="1" applyBorder="1" applyAlignment="1">
      <alignment horizontal="center" vertical="center" wrapText="1"/>
    </xf>
    <xf numFmtId="0" fontId="30" fillId="18" borderId="67" xfId="66" applyFont="1" applyFill="1" applyBorder="1" applyAlignment="1">
      <alignment horizontal="center" vertical="center"/>
    </xf>
    <xf numFmtId="0" fontId="60" fillId="0" borderId="80" xfId="66" applyFont="1" applyBorder="1" applyAlignment="1">
      <alignment horizontal="center" vertical="center" wrapText="1"/>
    </xf>
    <xf numFmtId="0" fontId="60" fillId="0" borderId="82" xfId="66" applyFont="1" applyBorder="1" applyAlignment="1">
      <alignment horizontal="center" vertical="center" wrapText="1"/>
    </xf>
    <xf numFmtId="0" fontId="60" fillId="0" borderId="89" xfId="66" applyFont="1" applyBorder="1" applyAlignment="1">
      <alignment horizontal="center" vertical="center" wrapText="1"/>
    </xf>
    <xf numFmtId="0" fontId="73" fillId="2" borderId="9" xfId="37" applyFont="1" applyFill="1" applyBorder="1" applyAlignment="1">
      <alignment horizontal="center" vertical="center" wrapText="1"/>
    </xf>
    <xf numFmtId="0" fontId="73" fillId="2" borderId="2" xfId="37" applyFont="1" applyFill="1" applyBorder="1" applyAlignment="1">
      <alignment horizontal="center" vertical="center" wrapText="1"/>
    </xf>
    <xf numFmtId="0" fontId="73" fillId="2" borderId="2" xfId="37" applyFont="1" applyFill="1" applyBorder="1" applyAlignment="1">
      <alignment horizontal="center" vertical="center"/>
    </xf>
    <xf numFmtId="0" fontId="73" fillId="2" borderId="10" xfId="37" applyFont="1" applyFill="1" applyBorder="1" applyAlignment="1">
      <alignment horizontal="center" vertical="center"/>
    </xf>
    <xf numFmtId="10" fontId="32" fillId="0" borderId="0" xfId="37" applyNumberFormat="1" applyFont="1"/>
    <xf numFmtId="0" fontId="32" fillId="0" borderId="0" xfId="37" applyFont="1"/>
    <xf numFmtId="0" fontId="50" fillId="0" borderId="0" xfId="37" applyFont="1"/>
  </cellXfs>
  <cellStyles count="68">
    <cellStyle name="Hipervínculo 2" xfId="45" xr:uid="{00000000-0005-0000-0000-000002000000}"/>
    <cellStyle name="Hyperlink" xfId="59" xr:uid="{00000000-0005-0000-0000-000003000000}"/>
    <cellStyle name="Millares" xfId="54" builtinId="3"/>
    <cellStyle name="Millares [0] 4 2" xfId="4" xr:uid="{00000000-0005-0000-0000-000005000000}"/>
    <cellStyle name="Millares [0] 4 2 2" xfId="25" xr:uid="{00000000-0005-0000-0000-000006000000}"/>
    <cellStyle name="Millares [0] 5" xfId="13" xr:uid="{00000000-0005-0000-0000-000007000000}"/>
    <cellStyle name="Millares [0] 5 2" xfId="29" xr:uid="{00000000-0005-0000-0000-000008000000}"/>
    <cellStyle name="Millares 2 2 2" xfId="20" xr:uid="{00000000-0005-0000-0000-000009000000}"/>
    <cellStyle name="Millares 2 2 2 2" xfId="36" xr:uid="{00000000-0005-0000-0000-00000A000000}"/>
    <cellStyle name="Millares 3" xfId="15" xr:uid="{00000000-0005-0000-0000-00000B000000}"/>
    <cellStyle name="Millares 3 2" xfId="31" xr:uid="{00000000-0005-0000-0000-00000C000000}"/>
    <cellStyle name="Millares 3 2 2" xfId="47" xr:uid="{00000000-0005-0000-0000-00000D000000}"/>
    <cellStyle name="Millares_Hoja1 2" xfId="48" xr:uid="{00000000-0005-0000-0000-00000E000000}"/>
    <cellStyle name="Moneda [0]" xfId="19" builtinId="7"/>
    <cellStyle name="Moneda [0] 2" xfId="18" xr:uid="{00000000-0005-0000-0000-000011000000}"/>
    <cellStyle name="Moneda [0] 2 2" xfId="34" xr:uid="{00000000-0005-0000-0000-000012000000}"/>
    <cellStyle name="Moneda [0] 2 3" xfId="38" xr:uid="{00000000-0005-0000-0000-000013000000}"/>
    <cellStyle name="Moneda [0] 3" xfId="35" xr:uid="{00000000-0005-0000-0000-000014000000}"/>
    <cellStyle name="Moneda [0] 3 2" xfId="3" xr:uid="{00000000-0005-0000-0000-000015000000}"/>
    <cellStyle name="Moneda [0] 3 2 2" xfId="24" xr:uid="{00000000-0005-0000-0000-000016000000}"/>
    <cellStyle name="Moneda [0] 3 3" xfId="44" xr:uid="{00000000-0005-0000-0000-000017000000}"/>
    <cellStyle name="Moneda [0] 4" xfId="14" xr:uid="{00000000-0005-0000-0000-000018000000}"/>
    <cellStyle name="Moneda [0] 4 2" xfId="30" xr:uid="{00000000-0005-0000-0000-000019000000}"/>
    <cellStyle name="Moneda [0] 5" xfId="40" xr:uid="{00000000-0005-0000-0000-00001A000000}"/>
    <cellStyle name="Moneda [0] 6" xfId="43" xr:uid="{00000000-0005-0000-0000-00001B000000}"/>
    <cellStyle name="Moneda [0] 7" xfId="50" xr:uid="{00000000-0005-0000-0000-00001C000000}"/>
    <cellStyle name="Moneda [0] 8" xfId="62" xr:uid="{00000000-0005-0000-0000-00001D000000}"/>
    <cellStyle name="Moneda [0] 9" xfId="67" xr:uid="{965FF8C9-D815-43BE-804E-068656764F57}"/>
    <cellStyle name="Moneda 2" xfId="23" xr:uid="{00000000-0005-0000-0000-00001E000000}"/>
    <cellStyle name="Moneda 2 2 2" xfId="5" xr:uid="{00000000-0005-0000-0000-00001F000000}"/>
    <cellStyle name="Moneda 3" xfId="51" xr:uid="{00000000-0005-0000-0000-000020000000}"/>
    <cellStyle name="Moneda 3 2" xfId="21" xr:uid="{00000000-0005-0000-0000-000021000000}"/>
    <cellStyle name="Moneda 4" xfId="63" xr:uid="{00000000-0005-0000-0000-000022000000}"/>
    <cellStyle name="Normal" xfId="0" builtinId="0"/>
    <cellStyle name="Normal 10" xfId="55" xr:uid="{00000000-0005-0000-0000-000024000000}"/>
    <cellStyle name="Normal 100 6" xfId="2" xr:uid="{00000000-0005-0000-0000-000025000000}"/>
    <cellStyle name="Normal 11" xfId="61" xr:uid="{00000000-0005-0000-0000-000026000000}"/>
    <cellStyle name="Normal 12" xfId="12" xr:uid="{00000000-0005-0000-0000-000027000000}"/>
    <cellStyle name="Normal 12 2" xfId="28" xr:uid="{00000000-0005-0000-0000-000028000000}"/>
    <cellStyle name="Normal 12 3" xfId="57" xr:uid="{00000000-0005-0000-0000-000029000000}"/>
    <cellStyle name="Normal 13" xfId="64" xr:uid="{43EB493D-E751-4DE2-8498-4C80B5EBFA52}"/>
    <cellStyle name="Normal 15" xfId="66" xr:uid="{279E5434-67F7-46B6-93CD-FB7C9AE77259}"/>
    <cellStyle name="Normal 2" xfId="16" xr:uid="{00000000-0005-0000-0000-00002A000000}"/>
    <cellStyle name="Normal 2 2" xfId="32" xr:uid="{00000000-0005-0000-0000-00002B000000}"/>
    <cellStyle name="Normal 2 2 2 2" xfId="7" xr:uid="{00000000-0005-0000-0000-00002C000000}"/>
    <cellStyle name="Normal 2 3 2" xfId="10" xr:uid="{00000000-0005-0000-0000-00002D000000}"/>
    <cellStyle name="Normal 3" xfId="9" xr:uid="{00000000-0005-0000-0000-00002E000000}"/>
    <cellStyle name="Normal 3 2" xfId="27" xr:uid="{00000000-0005-0000-0000-00002F000000}"/>
    <cellStyle name="Normal 3 3" xfId="53" xr:uid="{00000000-0005-0000-0000-000030000000}"/>
    <cellStyle name="Normal 3 4 2" xfId="65" xr:uid="{2834144C-9D77-47F8-817F-338C34DC126E}"/>
    <cellStyle name="Normal 3 5" xfId="11" xr:uid="{00000000-0005-0000-0000-000031000000}"/>
    <cellStyle name="Normal 4" xfId="17" xr:uid="{00000000-0005-0000-0000-000032000000}"/>
    <cellStyle name="Normal 4 2" xfId="33" xr:uid="{00000000-0005-0000-0000-000033000000}"/>
    <cellStyle name="Normal 4 2 2" xfId="6" xr:uid="{00000000-0005-0000-0000-000034000000}"/>
    <cellStyle name="Normal 4 3" xfId="37" xr:uid="{00000000-0005-0000-0000-000035000000}"/>
    <cellStyle name="Normal 5" xfId="22" xr:uid="{00000000-0005-0000-0000-000036000000}"/>
    <cellStyle name="Normal 5 2" xfId="56" xr:uid="{00000000-0005-0000-0000-000037000000}"/>
    <cellStyle name="Normal 6" xfId="42" xr:uid="{00000000-0005-0000-0000-000038000000}"/>
    <cellStyle name="Normal 7" xfId="41" xr:uid="{00000000-0005-0000-0000-000039000000}"/>
    <cellStyle name="Normal 8" xfId="39" xr:uid="{00000000-0005-0000-0000-00003A000000}"/>
    <cellStyle name="Normal 9" xfId="49" xr:uid="{00000000-0005-0000-0000-00003B000000}"/>
    <cellStyle name="Porcentaje" xfId="1" builtinId="5"/>
    <cellStyle name="Porcentaje 2" xfId="8" xr:uid="{00000000-0005-0000-0000-00003D000000}"/>
    <cellStyle name="Porcentaje 2 2" xfId="26" xr:uid="{00000000-0005-0000-0000-00003E000000}"/>
    <cellStyle name="Porcentaje 2 3" xfId="46" xr:uid="{00000000-0005-0000-0000-00003F000000}"/>
    <cellStyle name="Porcentaje 2 4" xfId="52" xr:uid="{00000000-0005-0000-0000-000040000000}"/>
    <cellStyle name="Porcentaje 3" xfId="58" xr:uid="{00000000-0005-0000-0000-000041000000}"/>
    <cellStyle name="Porcentaje 3 2" xfId="60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4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3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38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calcChain" Target="calcChain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NDES3\mayo%204-01\Mis%20documentos\AiuApoSaraBrut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iuApoSaraBrut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l\Documents\2023\IPSE\PROYECTOS%20157\SAN%20MIGUEL\Presupuesto%20SSFVI%20-%20P10%20-%20San%20Miguel%20(version%201).xlsb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ledu-my.sharepoint.com/HP/Documentos/MSOFFICE/Excel/SIACE/EXCEL/PPTO98/JAGUA/JAGUA1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usr\excel\COTIZACIONES\MIAMI\ELECONWIRE\Amir\Catalogo\MV_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usr\excel\COTIZACIONES\MIAMI\ELECONWIRE\CATALOGO\BAJA%20TENSION\B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9604108\Desktop\HALLAZGOS%20INMUEBLES\14000163\copia%20balance%20de%20obra%20con%20formato%20gbien%2014000163%20(3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PRO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esupuesto%20T\TIERRA%20BUENA%20FACTIBILIDAD%2010.09.2004%2040%20CASAS%20264%20APARTAMENTOS%20(CD%2015.09.2004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Public\Users\renec\Desktop\PROYECTOS%20BITER%2026\felipe%20biter%2026\PRESUP%20BATERIA%20LETICIA%20MAYO%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Familia%20Monsalvo%20Diaz\Equipo%20Anterior\Rossana\IDU%2050.19\An&#225;lisis%20de%20precios%20unitari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B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d\LIQ.TRANSPORTE%20DE%20MATERIALES%20OCTUBRE%20DE%202006%20HASMER%20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pc8\d\PROYECTOS\BUENOS%20AIRES\DISE&#209;O\Dise&#241;o%20hidraulico%20de%20component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14\d\PROYECTOS\GUAJIRA\PROYECTOS\EL%20MOLINO\02%20FASE%20ANTEPROYECTO\MOLINO_AL_D_IN_02_GEN_A%20X%20Alcant(Antep)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DA_PROCESO_13-15-1546237_124002002_769658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Users\rodrel\AppData\Local\Microsoft\Windows\Temporary%20Internet%20Files\Content.IE5\90ZIF8WU\Cantidad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_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Documents%20and%20Settings\crendon.HMV\Local%20Settings\Temporary%20Internet%20Files\OLK3\859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Users\JorgeF\Documents\amv%20grupo%203%20boyaca%202009\PRECIOS%20UNITARIOS\corregidos\2011\LICITACIONES%20AGOSTO%202011\apus%20boyaca%20VIA%20chiquinquira%20-%20TUNJA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AL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IAS-FA\Puentes%20Mochilero%20Quebradon\TCC%20Obra%20definitivos\AIU%20Mochilero%20Quebrado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%20Cardenas\Documents\CARLOS%20C.%20LOCAL\1%20IPSE\1%20PROYECTOS\AJUSTADOS\44.%20MAICAO\PPTO%20MAICAO.%20LA%20GUAJIR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Trab\PROP\47L8%20Siemens%20FCS%20Mexico\47L8008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aneacionnacional-my.sharepoint.com/AFE/Mining/Admin/Template%20Models/Blank%2027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nte\Downloads\PPTO%20MAICAO.%20LA%20GUAJIRA%20(1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AEROPUERTO%20BUCARAMANGA\ACTAS\Recibo%20de%20obra\Acta%20de%20obra%20No.%2025%2014-abr-18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ledu-my.sharepoint.com/MESING/Unidad%20C/00-2004/San%20Pedro/Lagunas/Linea%20de%20Impul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VMEDMAIL\Propuestas\Trab\personal\Lista%20de%20precios%20para%20gabinetes%20de%20control%20y%20protecci&#243;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\Mis%20documentos\presupuest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%20Cardenas\Documents\CARLOS%20C.%20LOCAL\1%20IPSE\2024%20IPSE\EVIDENCIAS%20JUNIO%202024\SANTA%20ROSALIA%20VICHADA\B.%20T&#233;cnico\7.%20Ppto%20Est%20Merc\Estudio%20de%20Insumos%20V1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BACKP%2008062011\MIS%20DOCUMENTOS\varios\Nueva%20carpeta\Presupuesto\APUS\09-04-16%20APUs%20Volumen%201%20REV%207\APU%20nuevo%20format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MANTENIMIENTO%20RUTA%201001_MARZO%20DE%202008\Documents%20and%20Settings\PEDRO%20GARCIA%20REALPE\Mis%20documentos\AMV_G1_2006_TUMACO\Actas%20AMV_G1_Tumaco\a%20%20aaInformaci&#243;n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RENDIZ\Pictures\PRESUPUESTO%20CONSOLIDADO%20SACAMA\6.%20PPTO%20EDITABLE%20Consolidado%20V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iro\Downloads\2025\Individuales\Sabanalarga,%20Casanare\Presupuesto\PRESUPUESTO%20sabanalarga%202010k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a%20%20aaInformaci&#243;n%20GRUPO%204\A%20MInformes%20Mensuales\Informe%20de%20estado%20vial%20ene\aCCIDENTES%20DE%201995%20-%20199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PE_01.xls?F12FAFAA" TargetMode="External"/><Relationship Id="rId1" Type="http://schemas.openxmlformats.org/officeDocument/2006/relationships/externalLinkPath" Target="file:///\\F12FAFAA\PE_0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IDEN.XLS?F12FAFAA" TargetMode="External"/><Relationship Id="rId1" Type="http://schemas.openxmlformats.org/officeDocument/2006/relationships/externalLinkPath" Target="file:///\\F12FAFAA\ID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ZXPREPLIEGOS%20PUENTE%20ARMADA\PRESUP\ZPREPLIEGOS%20PUENTE%20ARMADA\OBRAS%20PUENTE%20ARMAD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ESUPUESTOS-REV1"/>
      <sheetName val="PROY_ORIGINAL"/>
      <sheetName val="PU (2)"/>
      <sheetName val="PESOS"/>
      <sheetName val="G&amp;G"/>
      <sheetName val="Datos"/>
      <sheetName val="COSTOS UNITARIOS"/>
      <sheetName val="CA-2909"/>
      <sheetName val="TRAYECTO 1"/>
      <sheetName val="CABG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Varios"/>
      <sheetName val=""/>
      <sheetName val="Seguim-16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APU´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proveedores"/>
      <sheetName val="Información"/>
      <sheetName val="ACTIVIDADES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ó&gt;j0$#j_$#LÓu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6"/>
      <sheetName val="PU_(2)5"/>
      <sheetName val="COSTOS_UNITARIOS"/>
      <sheetName val="TRAYECTO_1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VALOR_ENSAYOS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TORTA EST"/>
      <sheetName val="BD"/>
      <sheetName val="Tramo 2"/>
      <sheetName val="Accidentalidad"/>
      <sheetName val="Causa Posible"/>
      <sheetName val="TARIFAS MATERIALES"/>
      <sheetName val="TARIFAS EQUIPOS "/>
      <sheetName val="TARIFA SALARIOS"/>
      <sheetName val="PRES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Base de Datos"/>
      <sheetName val="Elementos Involucrados"/>
      <sheetName val="SNP7 Anclajes pasivos6j_x0000_"/>
      <sheetName val="ó&gt;_x005f_x0000__x005f_x0001__x005f_x0000__x005f_x0000_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PRESU"/>
      <sheetName val="LISTA"/>
      <sheetName val="BASE DE DATOS DE PRECIOS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ó&gt;"/>
      <sheetName val="Patrimonio neto personal"/>
      <sheetName val="Cálculos"/>
      <sheetName val="_x0000_㈀㰰⌀_x0000_㈀㰮⌀_x0000_䰀଒v_x0000__x0000__x0000_頀"/>
      <sheetName val="Paral. 1"/>
      <sheetName val="Paral. 2"/>
      <sheetName val="Paral. 3"/>
      <sheetName val="Paral.4"/>
      <sheetName val="AMOBLAMINETO"/>
      <sheetName val="Skid Lifting Lug"/>
      <sheetName val="CABLE CONTROL"/>
      <sheetName val="Datos_CO"/>
      <sheetName val="CCONC"/>
      <sheetName val="ACTA PROVEEDORES"/>
      <sheetName val="ACTA INICIO"/>
      <sheetName val="ACTA PARCIAL"/>
      <sheetName val="ACTA TERMINACION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Indicadores_Y_Listas4"/>
      <sheetName val="Indicadores_Y_Listas"/>
      <sheetName val="Indicadores_Y_Listas1"/>
      <sheetName val="Indicadores_Y_Listas2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Indicadores_Y_Listas3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TORTA_EST9"/>
      <sheetName val="Indicadores_Y_Listas9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dicadores_Y_Listas5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TORTA_EST6"/>
      <sheetName val="Indicadores_Y_Listas6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TORTA_EST7"/>
      <sheetName val="Indicadores_Y_Listas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TORTA_EST8"/>
      <sheetName val="Indicadores_Y_Listas8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TORTA_EST10"/>
      <sheetName val="Indicadores_Y_Listas10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TORTA_EST11"/>
      <sheetName val="Indicadores_Y_Listas11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TORTA_EST12"/>
      <sheetName val="Indicadores_Y_Listas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TORTA_EST13"/>
      <sheetName val="Indicadores_Y_Listas13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TORTA_EST14"/>
      <sheetName val="Indicadores_Y_Listas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TORTA_EST15"/>
      <sheetName val="Indicadores_Y_Listas15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TORTA_EST17"/>
      <sheetName val="Indicadores_Y_Listas17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TORTA_EST16"/>
      <sheetName val="Indicadores_Y_Listas16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TORTA_EST18"/>
      <sheetName val="Indicadores_Y_Listas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TORTA_EST19"/>
      <sheetName val="Indicadores_Y_Listas19"/>
      <sheetName val="PROY_ORIGINAL30"/>
      <sheetName val="PU_(2)29"/>
      <sheetName val="COSTOS_UNITARIOS24"/>
      <sheetName val="TRAYECTO_124"/>
      <sheetName val="200P_124"/>
      <sheetName val="210_2_224"/>
      <sheetName val="320_124"/>
      <sheetName val="640_124"/>
      <sheetName val="500P_124"/>
      <sheetName val="500P_224"/>
      <sheetName val="600_124"/>
      <sheetName val="610_124"/>
      <sheetName val="630_424"/>
      <sheetName val="640P_224"/>
      <sheetName val="640_1_(2)24"/>
      <sheetName val="672P_124"/>
      <sheetName val="2P_124"/>
      <sheetName val="900_224"/>
      <sheetName val="materiales_de_insumo24"/>
      <sheetName val="jornales_y_prestaciones24"/>
      <sheetName val="210_124"/>
      <sheetName val="310_124"/>
      <sheetName val="600_424"/>
      <sheetName val="661_124"/>
      <sheetName val="673_124"/>
      <sheetName val="673_224"/>
      <sheetName val="673_324"/>
      <sheetName val="672_124"/>
      <sheetName val="3P_124"/>
      <sheetName val="3P_224"/>
      <sheetName val="6_1P24"/>
      <sheetName val="6_2P24"/>
      <sheetName val="6_4P24"/>
      <sheetName val="VALOR_ENSAYOS24"/>
      <sheetName val="resumen_preacta24"/>
      <sheetName val="Resalto_en_asfalto24"/>
      <sheetName val="Mat_fresado_para_ampliacion24"/>
      <sheetName val="Tuberia_filtro_D=6&quot;24"/>
      <sheetName val="Realce_de_bordillo24"/>
      <sheetName val="Remocion_tuberia_d=24&quot;24"/>
      <sheetName val="GRAVA_ATRAQUES_DE_ALCANTARILL24"/>
      <sheetName val="FORMATO_PREACTA24"/>
      <sheetName val="FORMATO_FECHA)24"/>
      <sheetName val="DESMONTE_LIMP_24"/>
      <sheetName val="REGISTRO_FOTOGRAFICO24"/>
      <sheetName val="S200_1_DESM__LIMP_B_24"/>
      <sheetName val="S200_2_DESM__LIMP__NB24"/>
      <sheetName val="S201_7_DEMO__ESTRUCTURAS24"/>
      <sheetName val="Remocion_alcantarillas_24"/>
      <sheetName val="Excav__Mat__Comun_24"/>
      <sheetName val="s201_15-remoción_de_alcantari24"/>
      <sheetName val="s210_2_2-Exc_de_expl24"/>
      <sheetName val="s210_2_1-Exc_en_roca24"/>
      <sheetName val="s211_1_REMOCION_DERR_24"/>
      <sheetName val="s220_1_Terraplenes24"/>
      <sheetName val="s221_1_Pedraplen24"/>
      <sheetName val="S900_3_TRANS__DERRUMBE24"/>
      <sheetName val="s231_1_Geotextil24"/>
      <sheetName val="S230_2_Mejora__de_la_Sub-Ra24"/>
      <sheetName val="S320_1_Sub_base24"/>
      <sheetName val="S330_1_BASE_GRANULAR24"/>
      <sheetName val="CONFM__DE_CALZADA_EXISTENTE24"/>
      <sheetName val="S310_1_Confor__calzada_existe24"/>
      <sheetName val="_S450_1_MEZCLA_MDC-124"/>
      <sheetName val="_S450_2MEZCLA_MDC-224"/>
      <sheetName val="S420_1_RIEGO_DE_IMPRIMACION_24"/>
      <sheetName val="S421_1_RIEGO_LIGA_CRR-124"/>
      <sheetName val="S460_1_FRESADO_24"/>
      <sheetName val="Excav__REPARACION_PAVIMENTO_24"/>
      <sheetName val="S465_1_EXC__PAV__ASFALTICO24"/>
      <sheetName val="S500_1_PAVIMENTO_CONCRETO24"/>
      <sheetName val="S510_1_PAVIMENTO_ADOQUIN24"/>
      <sheetName val="S600_1_EXCAV__VARIAS_24"/>
      <sheetName val="Relleno_Estructuras24"/>
      <sheetName val="eXCAVACIONES_VARIAS_EN_ROCA_24"/>
      <sheetName val="S600_2_EXCAV__ROCA24"/>
      <sheetName val="S610_1_Relleno_Estructuras24"/>
      <sheetName val="S623_1_Anclajes_24"/>
      <sheetName val="S623P1_Pantalla_Concreto24"/>
      <sheetName val="S630_3_Concretos_C24"/>
      <sheetName val="S630_4a_Concretos_D24"/>
      <sheetName val="S630_4b_Concretos_D24"/>
      <sheetName val="S630_6_CONCRETO_F24"/>
      <sheetName val="CONCRETO_G24"/>
      <sheetName val="S630_7_CONCRETO_G24"/>
      <sheetName val="s640_1_Acero_refuerzo24"/>
      <sheetName val="S642_13_Juntas_dilatacion24"/>
      <sheetName val="S644_2_Tuberia_PVC_4&quot;24"/>
      <sheetName val="_TUBERIA_36&quot;24"/>
      <sheetName val="S632_1_Baranda24"/>
      <sheetName val="_S661_1_TUBERIA_36&quot;_24"/>
      <sheetName val="S673_1_MAT__FILTRANTE24"/>
      <sheetName val="S673_2_GEOTEXTIL24"/>
      <sheetName val="TRANS__EXPLANACION24"/>
      <sheetName val="_S673_3_GEODREN_PLANAR_6&quot;24"/>
      <sheetName val="S681_1_GAVIONES24"/>
      <sheetName val="S700_1_Demarcacion24"/>
      <sheetName val="S700_2_Marca_víal24"/>
      <sheetName val="S701_1_tachas_reflectivas24"/>
      <sheetName val="S710_1_1_SEÑ_VERT__24"/>
      <sheetName val="S710_2_SEÑ_VERT_V24"/>
      <sheetName val="S710_1_2_SEÑ_VERT_24"/>
      <sheetName val="S730_1Defensas_24"/>
      <sheetName val="S800_2_CERCAS24"/>
      <sheetName val="S810_1_PROTECCION_TALUDES24"/>
      <sheetName val="S900_2Trans_explan24"/>
      <sheetName val="Tratamiento_fisuras24"/>
      <sheetName val="MARCAS_VIALES24"/>
      <sheetName val="Geomalla_con_fibra_de_vidrio24"/>
      <sheetName val="Anclajes_pasivos_4#624"/>
      <sheetName val="SNP1-geomalla_fibra_Vidrio24"/>
      <sheetName val="SNP2-geomalla_Biaxial24"/>
      <sheetName val="SNP3_concreto_3500_24"/>
      <sheetName val="SNP4_CEM__ASFALTICO24"/>
      <sheetName val="SNP5_MTTO_RUTINARIO24"/>
      <sheetName val="SNP6_Drenes24"/>
      <sheetName val="SNP7_Anclajes_pasivos_4#624"/>
      <sheetName val="SNP8_Anclajes_activos_2_Tor24"/>
      <sheetName val="SNP9_Anclajes_activos_4_Tor24"/>
      <sheetName val="SNP10_MATERIAL_3&quot;_TRIT24"/>
      <sheetName val="SNP11_Material_Relleno24"/>
      <sheetName val="SNP12_CUNETAS_3_00024"/>
      <sheetName val="SNP13_PARCHEO24"/>
      <sheetName val="SNP14_SELLO_JUNTAS24"/>
      <sheetName val="SNP15_Pilotes24"/>
      <sheetName val="SNP16_EXCAV__PAVIMENTO24"/>
      <sheetName val="SNP17_TRANS_BASE24"/>
      <sheetName val="SNP18_AFIRMADO_3&quot;24"/>
      <sheetName val="alcantarilla_K69+10324"/>
      <sheetName val="alcantarilla_K68+43724"/>
      <sheetName val="alcantarilla_K67+45524"/>
      <sheetName val="BOX_110+520_PUENTE_EL_VERDE24"/>
      <sheetName val="Muro_K99+070324"/>
      <sheetName val="MURO_K104+45424"/>
      <sheetName val="Muro_K109+057024"/>
      <sheetName val="BOX_K24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TORTA_EST20"/>
      <sheetName val="Indicadores_Y_Listas20"/>
      <sheetName val="PROY_ORIGINAL31"/>
      <sheetName val="PU_(2)30"/>
      <sheetName val="COSTOS_UNITARIOS25"/>
      <sheetName val="TRAYECTO_125"/>
      <sheetName val="200P_125"/>
      <sheetName val="210_2_225"/>
      <sheetName val="320_125"/>
      <sheetName val="640_125"/>
      <sheetName val="500P_125"/>
      <sheetName val="500P_225"/>
      <sheetName val="600_125"/>
      <sheetName val="610_125"/>
      <sheetName val="630_425"/>
      <sheetName val="640P_225"/>
      <sheetName val="640_1_(2)25"/>
      <sheetName val="672P_125"/>
      <sheetName val="2P_125"/>
      <sheetName val="900_225"/>
      <sheetName val="materiales_de_insumo25"/>
      <sheetName val="jornales_y_prestaciones25"/>
      <sheetName val="210_125"/>
      <sheetName val="310_125"/>
      <sheetName val="600_425"/>
      <sheetName val="661_125"/>
      <sheetName val="673_125"/>
      <sheetName val="673_225"/>
      <sheetName val="673_325"/>
      <sheetName val="672_125"/>
      <sheetName val="3P_125"/>
      <sheetName val="3P_225"/>
      <sheetName val="6_1P25"/>
      <sheetName val="6_2P25"/>
      <sheetName val="6_4P25"/>
      <sheetName val="VALOR_ENSAYOS25"/>
      <sheetName val="resumen_preacta25"/>
      <sheetName val="Resalto_en_asfalto25"/>
      <sheetName val="Mat_fresado_para_ampliacion25"/>
      <sheetName val="Tuberia_filtro_D=6&quot;25"/>
      <sheetName val="Realce_de_bordillo25"/>
      <sheetName val="Remocion_tuberia_d=24&quot;25"/>
      <sheetName val="GRAVA_ATRAQUES_DE_ALCANTARILL25"/>
      <sheetName val="FORMATO_PREACTA25"/>
      <sheetName val="FORMATO_FECHA)25"/>
      <sheetName val="DESMONTE_LIMP_25"/>
      <sheetName val="REGISTRO_FOTOGRAFICO25"/>
      <sheetName val="S200_1_DESM__LIMP_B_25"/>
      <sheetName val="S200_2_DESM__LIMP__NB25"/>
      <sheetName val="S201_7_DEMO__ESTRUCTURAS25"/>
      <sheetName val="Remocion_alcantarillas_25"/>
      <sheetName val="Excav__Mat__Comun_25"/>
      <sheetName val="s201_15-remoción_de_alcantari25"/>
      <sheetName val="s210_2_2-Exc_de_expl25"/>
      <sheetName val="s210_2_1-Exc_en_roca25"/>
      <sheetName val="s211_1_REMOCION_DERR_25"/>
      <sheetName val="s220_1_Terraplenes25"/>
      <sheetName val="s221_1_Pedraplen25"/>
      <sheetName val="S900_3_TRANS__DERRUMBE25"/>
      <sheetName val="s231_1_Geotextil25"/>
      <sheetName val="S230_2_Mejora__de_la_Sub-Ra25"/>
      <sheetName val="S320_1_Sub_base25"/>
      <sheetName val="S330_1_BASE_GRANULAR25"/>
      <sheetName val="CONFM__DE_CALZADA_EXISTENTE25"/>
      <sheetName val="S310_1_Confor__calzada_existe25"/>
      <sheetName val="_S450_1_MEZCLA_MDC-125"/>
      <sheetName val="_S450_2MEZCLA_MDC-225"/>
      <sheetName val="S420_1_RIEGO_DE_IMPRIMACION_25"/>
      <sheetName val="S421_1_RIEGO_LIGA_CRR-125"/>
      <sheetName val="S460_1_FRESADO_25"/>
      <sheetName val="Excav__REPARACION_PAVIMENTO_25"/>
      <sheetName val="S465_1_EXC__PAV__ASFALTICO25"/>
      <sheetName val="S500_1_PAVIMENTO_CONCRETO25"/>
      <sheetName val="S510_1_PAVIMENTO_ADOQUIN25"/>
      <sheetName val="S600_1_EXCAV__VARIAS_25"/>
      <sheetName val="Relleno_Estructuras25"/>
      <sheetName val="eXCAVACIONES_VARIAS_EN_ROCA_25"/>
      <sheetName val="S600_2_EXCAV__ROCA25"/>
      <sheetName val="S610_1_Relleno_Estructuras25"/>
      <sheetName val="S623_1_Anclajes_25"/>
      <sheetName val="S623P1_Pantalla_Concreto25"/>
      <sheetName val="S630_3_Concretos_C25"/>
      <sheetName val="S630_4a_Concretos_D25"/>
      <sheetName val="S630_4b_Concretos_D25"/>
      <sheetName val="S630_6_CONCRETO_F25"/>
      <sheetName val="CONCRETO_G25"/>
      <sheetName val="S630_7_CONCRETO_G25"/>
      <sheetName val="s640_1_Acero_refuerzo25"/>
      <sheetName val="S642_13_Juntas_dilatacion25"/>
      <sheetName val="S644_2_Tuberia_PVC_4&quot;25"/>
      <sheetName val="_TUBERIA_36&quot;25"/>
      <sheetName val="S632_1_Baranda25"/>
      <sheetName val="_S661_1_TUBERIA_36&quot;_25"/>
      <sheetName val="S673_1_MAT__FILTRANTE25"/>
      <sheetName val="S673_2_GEOTEXTIL25"/>
      <sheetName val="TRANS__EXPLANACION25"/>
      <sheetName val="_S673_3_GEODREN_PLANAR_6&quot;25"/>
      <sheetName val="S681_1_GAVIONES25"/>
      <sheetName val="S700_1_Demarcacion25"/>
      <sheetName val="S700_2_Marca_víal25"/>
      <sheetName val="S701_1_tachas_reflectivas25"/>
      <sheetName val="S710_1_1_SEÑ_VERT__25"/>
      <sheetName val="S710_2_SEÑ_VERT_V25"/>
      <sheetName val="S710_1_2_SEÑ_VERT_25"/>
      <sheetName val="S730_1Defensas_25"/>
      <sheetName val="S800_2_CERCAS25"/>
      <sheetName val="S810_1_PROTECCION_TALUDES25"/>
      <sheetName val="S900_2Trans_explan25"/>
      <sheetName val="Tratamiento_fisuras25"/>
      <sheetName val="MARCAS_VIALES25"/>
      <sheetName val="Geomalla_con_fibra_de_vidrio25"/>
      <sheetName val="Anclajes_pasivos_4#625"/>
      <sheetName val="SNP1-geomalla_fibra_Vidrio25"/>
      <sheetName val="SNP2-geomalla_Biaxial25"/>
      <sheetName val="SNP3_concreto_3500_25"/>
      <sheetName val="SNP4_CEM__ASFALTICO25"/>
      <sheetName val="SNP5_MTTO_RUTINARIO25"/>
      <sheetName val="SNP6_Drenes25"/>
      <sheetName val="SNP7_Anclajes_pasivos_4#625"/>
      <sheetName val="SNP8_Anclajes_activos_2_Tor25"/>
      <sheetName val="SNP9_Anclajes_activos_4_Tor25"/>
      <sheetName val="SNP10_MATERIAL_3&quot;_TRIT25"/>
      <sheetName val="SNP11_Material_Relleno25"/>
      <sheetName val="SNP12_CUNETAS_3_00025"/>
      <sheetName val="SNP13_PARCHEO25"/>
      <sheetName val="SNP14_SELLO_JUNTAS25"/>
      <sheetName val="SNP15_Pilotes25"/>
      <sheetName val="SNP16_EXCAV__PAVIMENTO25"/>
      <sheetName val="SNP17_TRANS_BASE25"/>
      <sheetName val="SNP18_AFIRMADO_3&quot;25"/>
      <sheetName val="alcantarilla_K69+10325"/>
      <sheetName val="alcantarilla_K68+43725"/>
      <sheetName val="alcantarilla_K67+45525"/>
      <sheetName val="BOX_110+520_PUENTE_EL_VERDE25"/>
      <sheetName val="Muro_K99+070325"/>
      <sheetName val="MURO_K104+45425"/>
      <sheetName val="Muro_K109+057025"/>
      <sheetName val="BOX_K25"/>
      <sheetName val="INFORME_SEMANAL22"/>
      <sheetName val="201_722"/>
      <sheetName val="211_122"/>
      <sheetName val="320_222"/>
      <sheetName val="330_122"/>
      <sheetName val="330_222"/>
      <sheetName val="411_222"/>
      <sheetName val="450_2P22"/>
      <sheetName val="450_9P22"/>
      <sheetName val="461_122"/>
      <sheetName val="465_122"/>
      <sheetName val="464_1P22"/>
      <sheetName val="600_222"/>
      <sheetName val="630_522"/>
      <sheetName val="630_622"/>
      <sheetName val="630_722"/>
      <sheetName val="681_122"/>
      <sheetName val="670_P22"/>
      <sheetName val="671_P22"/>
      <sheetName val="674_222"/>
      <sheetName val="450_3P22"/>
      <sheetName val="621_1P22"/>
      <sheetName val="610_2P22"/>
      <sheetName val="230_222"/>
      <sheetName val="230_2P22"/>
      <sheetName val="621_1-1P22"/>
      <sheetName val="621_1_2P22"/>
      <sheetName val="PESO_VARILLAS22"/>
      <sheetName val="210_1_121"/>
      <sheetName val="210_1_221"/>
      <sheetName val="210_2_121"/>
      <sheetName val="220_121"/>
      <sheetName val="420_121"/>
      <sheetName val="421_121"/>
      <sheetName val="630_4_121"/>
      <sheetName val="640_1_121"/>
      <sheetName val="4P_1_121"/>
      <sheetName val="671_121"/>
      <sheetName val="673P_121"/>
      <sheetName val="674p_221"/>
      <sheetName val="640_1_221"/>
      <sheetName val="640_1_421"/>
      <sheetName val="630_3_121"/>
      <sheetName val="700_121"/>
      <sheetName val="701_221"/>
      <sheetName val="710_121"/>
      <sheetName val="730_121"/>
      <sheetName val="TORTA_EST21"/>
      <sheetName val="Indicadores_Y_Listas21"/>
      <sheetName val="PROY_ORIGINAL32"/>
      <sheetName val="PU_(2)31"/>
      <sheetName val="COSTOS_UNITARIOS26"/>
      <sheetName val="TRAYECTO_126"/>
      <sheetName val="200P_126"/>
      <sheetName val="210_2_226"/>
      <sheetName val="320_126"/>
      <sheetName val="640_126"/>
      <sheetName val="500P_126"/>
      <sheetName val="500P_226"/>
      <sheetName val="600_126"/>
      <sheetName val="610_126"/>
      <sheetName val="630_426"/>
      <sheetName val="640P_226"/>
      <sheetName val="640_1_(2)26"/>
      <sheetName val="672P_126"/>
      <sheetName val="2P_126"/>
      <sheetName val="900_226"/>
      <sheetName val="materiales_de_insumo26"/>
      <sheetName val="jornales_y_prestaciones26"/>
      <sheetName val="210_126"/>
      <sheetName val="310_126"/>
      <sheetName val="600_426"/>
      <sheetName val="661_126"/>
      <sheetName val="673_126"/>
      <sheetName val="673_226"/>
      <sheetName val="673_326"/>
      <sheetName val="672_126"/>
      <sheetName val="3P_126"/>
      <sheetName val="3P_226"/>
      <sheetName val="6_1P26"/>
      <sheetName val="6_2P26"/>
      <sheetName val="6_4P26"/>
      <sheetName val="VALOR_ENSAYOS26"/>
      <sheetName val="resumen_preacta26"/>
      <sheetName val="Resalto_en_asfalto26"/>
      <sheetName val="Mat_fresado_para_ampliacion26"/>
      <sheetName val="Tuberia_filtro_D=6&quot;26"/>
      <sheetName val="Realce_de_bordillo26"/>
      <sheetName val="Remocion_tuberia_d=24&quot;26"/>
      <sheetName val="GRAVA_ATRAQUES_DE_ALCANTARILL26"/>
      <sheetName val="FORMATO_PREACTA26"/>
      <sheetName val="FORMATO_FECHA)26"/>
      <sheetName val="DESMONTE_LIMP_26"/>
      <sheetName val="REGISTRO_FOTOGRAFICO26"/>
      <sheetName val="S200_1_DESM__LIMP_B_26"/>
      <sheetName val="S200_2_DESM__LIMP__NB26"/>
      <sheetName val="S201_7_DEMO__ESTRUCTURAS26"/>
      <sheetName val="Remocion_alcantarillas_26"/>
      <sheetName val="Excav__Mat__Comun_26"/>
      <sheetName val="s201_15-remoción_de_alcantari26"/>
      <sheetName val="s210_2_2-Exc_de_expl26"/>
      <sheetName val="s210_2_1-Exc_en_roca26"/>
      <sheetName val="s211_1_REMOCION_DERR_26"/>
      <sheetName val="s220_1_Terraplenes26"/>
      <sheetName val="s221_1_Pedraplen26"/>
      <sheetName val="S900_3_TRANS__DERRUMBE26"/>
      <sheetName val="s231_1_Geotextil26"/>
      <sheetName val="S230_2_Mejora__de_la_Sub-Ra26"/>
      <sheetName val="S320_1_Sub_base26"/>
      <sheetName val="S330_1_BASE_GRANULAR26"/>
      <sheetName val="CONFM__DE_CALZADA_EXISTENTE26"/>
      <sheetName val="S310_1_Confor__calzada_existe26"/>
      <sheetName val="_S450_1_MEZCLA_MDC-126"/>
      <sheetName val="_S450_2MEZCLA_MDC-226"/>
      <sheetName val="S420_1_RIEGO_DE_IMPRIMACION_26"/>
      <sheetName val="S421_1_RIEGO_LIGA_CRR-126"/>
      <sheetName val="S460_1_FRESADO_26"/>
      <sheetName val="Excav__REPARACION_PAVIMENTO_26"/>
      <sheetName val="S465_1_EXC__PAV__ASFALTICO26"/>
      <sheetName val="S500_1_PAVIMENTO_CONCRETO26"/>
      <sheetName val="S510_1_PAVIMENTO_ADOQUIN26"/>
      <sheetName val="S600_1_EXCAV__VARIAS_26"/>
      <sheetName val="Relleno_Estructuras26"/>
      <sheetName val="eXCAVACIONES_VARIAS_EN_ROCA_26"/>
      <sheetName val="S600_2_EXCAV__ROCA26"/>
      <sheetName val="S610_1_Relleno_Estructuras26"/>
      <sheetName val="S623_1_Anclajes_26"/>
      <sheetName val="S623P1_Pantalla_Concreto26"/>
      <sheetName val="S630_3_Concretos_C26"/>
      <sheetName val="S630_4a_Concretos_D26"/>
      <sheetName val="S630_4b_Concretos_D26"/>
      <sheetName val="S630_6_CONCRETO_F26"/>
      <sheetName val="CONCRETO_G26"/>
      <sheetName val="S630_7_CONCRETO_G26"/>
      <sheetName val="s640_1_Acero_refuerzo26"/>
      <sheetName val="S642_13_Juntas_dilatacion26"/>
      <sheetName val="S644_2_Tuberia_PVC_4&quot;26"/>
      <sheetName val="_TUBERIA_36&quot;26"/>
      <sheetName val="S632_1_Baranda26"/>
      <sheetName val="_S661_1_TUBERIA_36&quot;_26"/>
      <sheetName val="S673_1_MAT__FILTRANTE26"/>
      <sheetName val="S673_2_GEOTEXTIL26"/>
      <sheetName val="TRANS__EXPLANACION26"/>
      <sheetName val="_S673_3_GEODREN_PLANAR_6&quot;26"/>
      <sheetName val="S681_1_GAVIONES26"/>
      <sheetName val="S700_1_Demarcacion26"/>
      <sheetName val="S700_2_Marca_víal26"/>
      <sheetName val="S701_1_tachas_reflectivas26"/>
      <sheetName val="S710_1_1_SEÑ_VERT__26"/>
      <sheetName val="S710_2_SEÑ_VERT_V26"/>
      <sheetName val="S710_1_2_SEÑ_VERT_26"/>
      <sheetName val="S730_1Defensas_26"/>
      <sheetName val="S800_2_CERCAS26"/>
      <sheetName val="S810_1_PROTECCION_TALUDES26"/>
      <sheetName val="S900_2Trans_explan26"/>
      <sheetName val="Tratamiento_fisuras26"/>
      <sheetName val="MARCAS_VIALES26"/>
      <sheetName val="Geomalla_con_fibra_de_vidrio26"/>
      <sheetName val="Anclajes_pasivos_4#626"/>
      <sheetName val="SNP1-geomalla_fibra_Vidrio26"/>
      <sheetName val="SNP2-geomalla_Biaxial26"/>
      <sheetName val="SNP3_concreto_3500_26"/>
      <sheetName val="SNP4_CEM__ASFALTICO26"/>
      <sheetName val="SNP5_MTTO_RUTINARIO26"/>
      <sheetName val="SNP6_Drenes26"/>
      <sheetName val="SNP7_Anclajes_pasivos_4#626"/>
      <sheetName val="SNP8_Anclajes_activos_2_Tor26"/>
      <sheetName val="SNP9_Anclajes_activos_4_Tor26"/>
      <sheetName val="SNP10_MATERIAL_3&quot;_TRIT26"/>
      <sheetName val="SNP11_Material_Relleno26"/>
      <sheetName val="SNP12_CUNETAS_3_00026"/>
      <sheetName val="SNP13_PARCHEO26"/>
      <sheetName val="SNP14_SELLO_JUNTAS26"/>
      <sheetName val="SNP15_Pilotes26"/>
      <sheetName val="SNP16_EXCAV__PAVIMENTO26"/>
      <sheetName val="SNP17_TRANS_BASE26"/>
      <sheetName val="SNP18_AFIRMADO_3&quot;26"/>
      <sheetName val="alcantarilla_K69+10326"/>
      <sheetName val="alcantarilla_K68+43726"/>
      <sheetName val="alcantarilla_K67+45526"/>
      <sheetName val="BOX_110+520_PUENTE_EL_VERDE26"/>
      <sheetName val="Muro_K99+070326"/>
      <sheetName val="MURO_K104+45426"/>
      <sheetName val="Muro_K109+057026"/>
      <sheetName val="BOX_K26"/>
      <sheetName val="INFORME_SEMANAL23"/>
      <sheetName val="201_723"/>
      <sheetName val="211_123"/>
      <sheetName val="320_223"/>
      <sheetName val="330_123"/>
      <sheetName val="330_223"/>
      <sheetName val="411_223"/>
      <sheetName val="450_2P23"/>
      <sheetName val="450_9P23"/>
      <sheetName val="461_123"/>
      <sheetName val="465_123"/>
      <sheetName val="464_1P23"/>
      <sheetName val="600_223"/>
      <sheetName val="630_523"/>
      <sheetName val="630_623"/>
      <sheetName val="630_723"/>
      <sheetName val="681_123"/>
      <sheetName val="670_P23"/>
      <sheetName val="671_P23"/>
      <sheetName val="674_223"/>
      <sheetName val="450_3P23"/>
      <sheetName val="621_1P23"/>
      <sheetName val="610_2P23"/>
      <sheetName val="230_223"/>
      <sheetName val="230_2P23"/>
      <sheetName val="621_1-1P23"/>
      <sheetName val="621_1_2P23"/>
      <sheetName val="PESO_VARILLAS23"/>
      <sheetName val="210_1_122"/>
      <sheetName val="210_1_222"/>
      <sheetName val="210_2_122"/>
      <sheetName val="220_122"/>
      <sheetName val="420_122"/>
      <sheetName val="421_122"/>
      <sheetName val="630_4_122"/>
      <sheetName val="640_1_122"/>
      <sheetName val="4P_1_122"/>
      <sheetName val="671_122"/>
      <sheetName val="673P_122"/>
      <sheetName val="674p_222"/>
      <sheetName val="640_1_222"/>
      <sheetName val="640_1_422"/>
      <sheetName val="630_3_122"/>
      <sheetName val="700_122"/>
      <sheetName val="701_222"/>
      <sheetName val="710_122"/>
      <sheetName val="730_122"/>
      <sheetName val="TORTA_EST22"/>
      <sheetName val="Indicadores_Y_Listas22"/>
      <sheetName val="PROY_ORIGINAL33"/>
      <sheetName val="PU_(2)32"/>
      <sheetName val="COSTOS_UNITARIOS27"/>
      <sheetName val="TRAYECTO_127"/>
      <sheetName val="200P_127"/>
      <sheetName val="210_2_227"/>
      <sheetName val="320_127"/>
      <sheetName val="640_127"/>
      <sheetName val="500P_127"/>
      <sheetName val="500P_227"/>
      <sheetName val="600_127"/>
      <sheetName val="610_127"/>
      <sheetName val="630_427"/>
      <sheetName val="640P_227"/>
      <sheetName val="640_1_(2)27"/>
      <sheetName val="672P_127"/>
      <sheetName val="2P_127"/>
      <sheetName val="900_227"/>
      <sheetName val="materiales_de_insumo27"/>
      <sheetName val="jornales_y_prestaciones27"/>
      <sheetName val="210_127"/>
      <sheetName val="310_127"/>
      <sheetName val="600_427"/>
      <sheetName val="661_127"/>
      <sheetName val="673_127"/>
      <sheetName val="673_227"/>
      <sheetName val="673_327"/>
      <sheetName val="672_127"/>
      <sheetName val="3P_127"/>
      <sheetName val="3P_227"/>
      <sheetName val="6_1P27"/>
      <sheetName val="6_2P27"/>
      <sheetName val="6_4P27"/>
      <sheetName val="VALOR_ENSAYOS27"/>
      <sheetName val="resumen_preacta27"/>
      <sheetName val="Resalto_en_asfalto27"/>
      <sheetName val="Mat_fresado_para_ampliacion27"/>
      <sheetName val="Tuberia_filtro_D=6&quot;27"/>
      <sheetName val="Realce_de_bordillo27"/>
      <sheetName val="Remocion_tuberia_d=24&quot;27"/>
      <sheetName val="GRAVA_ATRAQUES_DE_ALCANTARILL27"/>
      <sheetName val="FORMATO_PREACTA27"/>
      <sheetName val="FORMATO_FECHA)27"/>
      <sheetName val="DESMONTE_LIMP_27"/>
      <sheetName val="REGISTRO_FOTOGRAFICO27"/>
      <sheetName val="S200_1_DESM__LIMP_B_27"/>
      <sheetName val="S200_2_DESM__LIMP__NB27"/>
      <sheetName val="S201_7_DEMO__ESTRUCTURAS27"/>
      <sheetName val="Remocion_alcantarillas_27"/>
      <sheetName val="Excav__Mat__Comun_27"/>
      <sheetName val="s201_15-remoción_de_alcantari27"/>
      <sheetName val="s210_2_2-Exc_de_expl27"/>
      <sheetName val="s210_2_1-Exc_en_roca27"/>
      <sheetName val="s211_1_REMOCION_DERR_27"/>
      <sheetName val="s220_1_Terraplenes27"/>
      <sheetName val="s221_1_Pedraplen27"/>
      <sheetName val="S900_3_TRANS__DERRUMBE27"/>
      <sheetName val="s231_1_Geotextil27"/>
      <sheetName val="S230_2_Mejora__de_la_Sub-Ra27"/>
      <sheetName val="S320_1_Sub_base27"/>
      <sheetName val="S330_1_BASE_GRANULAR27"/>
      <sheetName val="CONFM__DE_CALZADA_EXISTENTE27"/>
      <sheetName val="S310_1_Confor__calzada_existe27"/>
      <sheetName val="_S450_1_MEZCLA_MDC-127"/>
      <sheetName val="_S450_2MEZCLA_MDC-227"/>
      <sheetName val="S420_1_RIEGO_DE_IMPRIMACION_27"/>
      <sheetName val="S421_1_RIEGO_LIGA_CRR-127"/>
      <sheetName val="S460_1_FRESADO_27"/>
      <sheetName val="Excav__REPARACION_PAVIMENTO_27"/>
      <sheetName val="S465_1_EXC__PAV__ASFALTICO27"/>
      <sheetName val="S500_1_PAVIMENTO_CONCRETO27"/>
      <sheetName val="S510_1_PAVIMENTO_ADOQUIN27"/>
      <sheetName val="S600_1_EXCAV__VARIAS_27"/>
      <sheetName val="Relleno_Estructuras27"/>
      <sheetName val="eXCAVACIONES_VARIAS_EN_ROCA_27"/>
      <sheetName val="S600_2_EXCAV__ROCA27"/>
      <sheetName val="S610_1_Relleno_Estructuras27"/>
      <sheetName val="S623_1_Anclajes_27"/>
      <sheetName val="S623P1_Pantalla_Concreto27"/>
      <sheetName val="S630_3_Concretos_C27"/>
      <sheetName val="S630_4a_Concretos_D27"/>
      <sheetName val="S630_4b_Concretos_D27"/>
      <sheetName val="S630_6_CONCRETO_F27"/>
      <sheetName val="CONCRETO_G27"/>
      <sheetName val="S630_7_CONCRETO_G27"/>
      <sheetName val="s640_1_Acero_refuerzo27"/>
      <sheetName val="S642_13_Juntas_dilatacion27"/>
      <sheetName val="S644_2_Tuberia_PVC_4&quot;27"/>
      <sheetName val="_TUBERIA_36&quot;27"/>
      <sheetName val="S632_1_Baranda27"/>
      <sheetName val="_S661_1_TUBERIA_36&quot;_27"/>
      <sheetName val="S673_1_MAT__FILTRANTE27"/>
      <sheetName val="S673_2_GEOTEXTIL27"/>
      <sheetName val="TRANS__EXPLANACION27"/>
      <sheetName val="_S673_3_GEODREN_PLANAR_6&quot;27"/>
      <sheetName val="S681_1_GAVIONES27"/>
      <sheetName val="S700_1_Demarcacion27"/>
      <sheetName val="S700_2_Marca_víal27"/>
      <sheetName val="S701_1_tachas_reflectivas27"/>
      <sheetName val="S710_1_1_SEÑ_VERT__27"/>
      <sheetName val="S710_2_SEÑ_VERT_V27"/>
      <sheetName val="S710_1_2_SEÑ_VERT_27"/>
      <sheetName val="S730_1Defensas_27"/>
      <sheetName val="S800_2_CERCAS27"/>
      <sheetName val="S810_1_PROTECCION_TALUDES27"/>
      <sheetName val="S900_2Trans_explan27"/>
      <sheetName val="Tratamiento_fisuras27"/>
      <sheetName val="MARCAS_VIALES27"/>
      <sheetName val="Geomalla_con_fibra_de_vidrio27"/>
      <sheetName val="Anclajes_pasivos_4#627"/>
      <sheetName val="SNP1-geomalla_fibra_Vidrio27"/>
      <sheetName val="SNP2-geomalla_Biaxial27"/>
      <sheetName val="SNP3_concreto_3500_27"/>
      <sheetName val="SNP4_CEM__ASFALTICO27"/>
      <sheetName val="SNP5_MTTO_RUTINARIO27"/>
      <sheetName val="SNP6_Drenes27"/>
      <sheetName val="SNP7_Anclajes_pasivos_4#627"/>
      <sheetName val="SNP8_Anclajes_activos_2_Tor27"/>
      <sheetName val="SNP9_Anclajes_activos_4_Tor27"/>
      <sheetName val="SNP10_MATERIAL_3&quot;_TRIT27"/>
      <sheetName val="SNP11_Material_Relleno27"/>
      <sheetName val="SNP12_CUNETAS_3_00027"/>
      <sheetName val="SNP13_PARCHEO27"/>
      <sheetName val="SNP14_SELLO_JUNTAS27"/>
      <sheetName val="SNP15_Pilotes27"/>
      <sheetName val="SNP16_EXCAV__PAVIMENTO27"/>
      <sheetName val="SNP17_TRANS_BASE27"/>
      <sheetName val="SNP18_AFIRMADO_3&quot;27"/>
      <sheetName val="alcantarilla_K69+10327"/>
      <sheetName val="alcantarilla_K68+43727"/>
      <sheetName val="alcantarilla_K67+45527"/>
      <sheetName val="BOX_110+520_PUENTE_EL_VERDE27"/>
      <sheetName val="Muro_K99+070327"/>
      <sheetName val="MURO_K104+45427"/>
      <sheetName val="Muro_K109+057027"/>
      <sheetName val="BOX_K27"/>
      <sheetName val="INFORME_SEMANAL24"/>
      <sheetName val="201_724"/>
      <sheetName val="211_124"/>
      <sheetName val="320_224"/>
      <sheetName val="330_124"/>
      <sheetName val="330_224"/>
      <sheetName val="411_224"/>
      <sheetName val="450_2P24"/>
      <sheetName val="450_9P24"/>
      <sheetName val="461_124"/>
      <sheetName val="465_124"/>
      <sheetName val="464_1P24"/>
      <sheetName val="600_224"/>
      <sheetName val="630_524"/>
      <sheetName val="630_624"/>
      <sheetName val="630_724"/>
      <sheetName val="681_124"/>
      <sheetName val="670_P24"/>
      <sheetName val="671_P24"/>
      <sheetName val="674_224"/>
      <sheetName val="450_3P24"/>
      <sheetName val="621_1P24"/>
      <sheetName val="610_2P24"/>
      <sheetName val="230_224"/>
      <sheetName val="230_2P24"/>
      <sheetName val="621_1-1P24"/>
      <sheetName val="621_1_2P24"/>
      <sheetName val="PESO_VARILLAS24"/>
      <sheetName val="210_1_123"/>
      <sheetName val="210_1_223"/>
      <sheetName val="210_2_123"/>
      <sheetName val="220_123"/>
      <sheetName val="420_123"/>
      <sheetName val="421_123"/>
      <sheetName val="630_4_123"/>
      <sheetName val="640_1_123"/>
      <sheetName val="4P_1_123"/>
      <sheetName val="671_123"/>
      <sheetName val="673P_123"/>
      <sheetName val="674p_223"/>
      <sheetName val="640_1_223"/>
      <sheetName val="640_1_423"/>
      <sheetName val="630_3_123"/>
      <sheetName val="700_123"/>
      <sheetName val="701_223"/>
      <sheetName val="710_123"/>
      <sheetName val="730_123"/>
      <sheetName val="TORTA_EST23"/>
      <sheetName val="Indicadores_Y_Listas23"/>
      <sheetName val="Lista ICCU"/>
      <sheetName val="PU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MATERIALES Y RECURSOS"/>
      <sheetName val="ó&gt;????j0$?#???j_$?#???LÓu????"/>
      <sheetName val="CORTE DE OBRA N° 1"/>
      <sheetName val="memoria"/>
      <sheetName val="memoria 1"/>
      <sheetName val="REAJUSTESACTA1PROVI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/>
      <sheetData sheetId="1037"/>
      <sheetData sheetId="1038" refreshError="1"/>
      <sheetData sheetId="1039"/>
      <sheetData sheetId="1040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/>
      <sheetData sheetId="1056"/>
      <sheetData sheetId="1057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 refreshError="1"/>
      <sheetData sheetId="1685" refreshError="1"/>
      <sheetData sheetId="1686" refreshError="1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 refreshError="1"/>
      <sheetData sheetId="1701" refreshError="1"/>
      <sheetData sheetId="1702"/>
      <sheetData sheetId="1703"/>
      <sheetData sheetId="1704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 refreshError="1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 refreshError="1"/>
      <sheetData sheetId="5409" refreshError="1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 refreshError="1"/>
      <sheetData sheetId="5425"/>
      <sheetData sheetId="5426"/>
      <sheetData sheetId="5427"/>
      <sheetData sheetId="5428"/>
      <sheetData sheetId="54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Materiales"/>
      <sheetName val="Cuadrillas"/>
      <sheetName val="Concretos y morteros"/>
      <sheetName val="Equipo"/>
      <sheetName val="Datos iniciales "/>
      <sheetName val="Transporte"/>
      <sheetName val="aCCIDENTES DE 1995 - 1996"/>
      <sheetName val="Informacion"/>
      <sheetName val="a%20%20aaInformaci%C3%B3n"/>
      <sheetName val="BASES"/>
      <sheetName val="CDItem"/>
      <sheetName val="CONT_ADI"/>
      <sheetName val="[a  aaInformación]__cceficien_2"/>
      <sheetName val="\MANTENIMIENTO RUTA 1001_MARZO "/>
      <sheetName val="Presupuesto"/>
      <sheetName val="ANEXO IX"/>
      <sheetName val="otros"/>
      <sheetName val="\Users\USUARIO\Downloads\MANTEN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Formulario N° 4"/>
      <sheetName val="\\SERVIDOR\Public2\MANTENIMIENT"/>
      <sheetName val="INDICMICROEMP"/>
      <sheetName val="INDICE"/>
      <sheetName val="Datos"/>
      <sheetName val="Jornal"/>
      <sheetName val="\G\I\MANTENIMIENTO RUTA 1001_MA"/>
      <sheetName val="\D\MANTENIMIENTO RUTA 1001_MARZ"/>
      <sheetName val="\G\D\MANTENIMIENTO RUTA 1001_MA"/>
      <sheetName val="#REF"/>
      <sheetName val="Fornato 6"/>
      <sheetName val="\I\I\MANTENIMIENTO RUTA 1001_MA"/>
      <sheetName val="\Users\Personal\Downloads\MANTE"/>
      <sheetName val="TOTALES"/>
      <sheetName val="precios-básicos2002"/>
      <sheetName val="[a  aaInformación]__cceficien_3"/>
      <sheetName val="[a  aaInformación]__cceficien_4"/>
      <sheetName val="[a  aaInformación]__cceficien_5"/>
      <sheetName val="[a  aaInformación]__cceficien_6"/>
      <sheetName val="[a  aaInformación]__cceficien_7"/>
      <sheetName val="[a  aaInformación]__cceficien_8"/>
      <sheetName val="[a  aaInformación]__cceficien_9"/>
      <sheetName val="[a  aaInformación]__cceficie_10"/>
      <sheetName val="[a  aaInformación]__cceficie_11"/>
      <sheetName val="[a  aaInformación]__cceficie_12"/>
      <sheetName val="[a  aaInformación]__cceficie_13"/>
      <sheetName val="[a  aaInformación]__cceficie_14"/>
      <sheetName val="[a  aaInformación]//cceficiente"/>
      <sheetName val="[a  aaInformación][a  aaInforma"/>
      <sheetName val="lisprecios"/>
      <sheetName val="PERSONAL"/>
      <sheetName val="PRESTACIONES SOCIALES"/>
      <sheetName val="a__aaInformación3"/>
      <sheetName val="aCCIDENTES_DE_1995_-_1996"/>
      <sheetName val="a__aaInformación5"/>
      <sheetName val="aCCIDENTES_DE_1995_-_19962"/>
      <sheetName val="a__aaInformación4"/>
      <sheetName val="aCCIDENTES_DE_1995_-_19961"/>
      <sheetName val="a__aaInformación6"/>
      <sheetName val="aCCIDENTES_DE_1995_-_19963"/>
      <sheetName val="[a  aaInformación]__cceficie_16"/>
      <sheetName val="[a  aaInformación]__cceficie_15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_PGS"/>
      <sheetName val="MANEJO AMBIENTAL"/>
      <sheetName val="CADENA VALOR"/>
      <sheetName val="GERENCIA (2)"/>
      <sheetName val="FIDUCIA"/>
      <sheetName val="Mano de Obra"/>
      <sheetName val="Nomina"/>
      <sheetName val="PRESUPUESTO"/>
      <sheetName val="AIU Proyecto"/>
      <sheetName val="A.P.U."/>
      <sheetName val="MATERIALES"/>
      <sheetName val="FLUJO DE FONDOS"/>
      <sheetName val="Presup Interventoría"/>
      <sheetName val="Rendimiento Actividades"/>
      <sheetName val="Esp. Tec."/>
      <sheetName val="Hoja1"/>
      <sheetName val="AJUSTE EC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J"/>
      <sheetName val="Gráfico1"/>
      <sheetName val="MD"/>
      <sheetName val="AXD"/>
      <sheetName val="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V"/>
      <sheetName val="M5.35"/>
      <sheetName val="M46.69"/>
      <sheetName val="M6.30 mm2"/>
      <sheetName val="TPR5.35"/>
      <sheetName val="TLX5.35"/>
      <sheetName val="M5.35NC"/>
      <sheetName val="TK5.46"/>
      <sheetName val="CG"/>
      <sheetName val="Esp_AWG"/>
      <sheetName val="Dibujos"/>
      <sheetName val="T_Cu_ASTM"/>
      <sheetName val="D_AWG"/>
      <sheetName val="T_5_69"/>
      <sheetName val="T_XLPE-TK_acsr"/>
      <sheetName val="T_XLPE-TK_Cu"/>
      <sheetName val="D_mm2"/>
      <sheetName val="T_mm2"/>
      <sheetName val="Hoja1"/>
      <sheetName val="T_mm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_BT"/>
      <sheetName val="P_XHHW"/>
      <sheetName val="XHHW-2"/>
      <sheetName val="P_RHW-2"/>
      <sheetName val="RHW-2 0.6"/>
      <sheetName val="RHW-2 2"/>
      <sheetName val="P_USE-2"/>
      <sheetName val="USE-2"/>
      <sheetName val="P_TTU"/>
      <sheetName val="TTU 0.6"/>
      <sheetName val="TTU 2"/>
      <sheetName val="POTENCIA"/>
      <sheetName val="PVC-PVC"/>
      <sheetName val="PVC-PVC PC"/>
      <sheetName val="PVC-PVC_AH"/>
      <sheetName val="PVC-PVC_AF"/>
      <sheetName val="PVC-PVC_IL"/>
      <sheetName val="XLPE-PVC"/>
      <sheetName val="XLPE-PVC PC"/>
      <sheetName val="XLPE-PVC_AH"/>
      <sheetName val="XLPE-PVC_IL"/>
      <sheetName val="XLPE-PVC_AF"/>
      <sheetName val="POT mm2"/>
      <sheetName val="P_MLPLX"/>
      <sheetName val="DPLX"/>
      <sheetName val="TPLX"/>
      <sheetName val="QPLX"/>
      <sheetName val="NM GC-SW"/>
      <sheetName val="P_SEU_SER"/>
      <sheetName val="SER"/>
      <sheetName val="P_APE_ARE"/>
      <sheetName val="ARE"/>
      <sheetName val="APE"/>
      <sheetName val="Cab"/>
      <sheetName val="CG"/>
      <sheetName val="AMPACITY"/>
      <sheetName val="FACTORES"/>
      <sheetName val="Esp"/>
      <sheetName val="TPLX UD 600"/>
      <sheetName val="Single UD 600"/>
      <sheetName val="TPLX-Cu"/>
      <sheetName val="SER-AL"/>
      <sheetName val="SE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Hoja4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5094-2003"/>
      <sheetName val="resumen"/>
      <sheetName val="9.4"/>
      <sheetName val="AIU"/>
      <sheetName val="PRESUPUESTO"/>
      <sheetName val="ANÁL MERCADO"/>
      <sheetName val="Equipos"/>
      <sheetName val="Transporte"/>
      <sheetName val="APU"/>
      <sheetName val="ANALISIS MERCA"/>
      <sheetName val="1,1"/>
      <sheetName val="2,01"/>
      <sheetName val="2,02"/>
      <sheetName val="2,03"/>
      <sheetName val="2,04"/>
      <sheetName val="2,05"/>
      <sheetName val="2,06"/>
      <sheetName val="2,07"/>
      <sheetName val="2,08"/>
      <sheetName val="2,09"/>
      <sheetName val="2,10"/>
      <sheetName val="2,11"/>
      <sheetName val="3,1,01"/>
      <sheetName val="3,1,02"/>
      <sheetName val="3,1,03"/>
      <sheetName val="3,1,04"/>
      <sheetName val="3,1,05"/>
      <sheetName val="3,1,06"/>
      <sheetName val="4,1,01"/>
      <sheetName val="4,1,02"/>
      <sheetName val="4,1,03"/>
      <sheetName val="4,1,04"/>
      <sheetName val="4,1,05"/>
      <sheetName val="4,1,06"/>
      <sheetName val="4,1,07"/>
      <sheetName val="4,2,01"/>
      <sheetName val="4,2,02"/>
      <sheetName val="4,2,03"/>
      <sheetName val="4,2,04"/>
      <sheetName val="4,2,05"/>
      <sheetName val="5,1,01"/>
      <sheetName val="5,1,02"/>
      <sheetName val="5,1,03"/>
      <sheetName val="5,1,04"/>
      <sheetName val="5,1,05"/>
      <sheetName val="5,1,06"/>
      <sheetName val="5,1,07"/>
      <sheetName val="5,2,01"/>
      <sheetName val="5,2,02"/>
      <sheetName val="5,2,03"/>
      <sheetName val="5,2,04"/>
      <sheetName val="5,2,05"/>
      <sheetName val="5,2,06"/>
      <sheetName val="6,1,01"/>
      <sheetName val="6,1,02"/>
      <sheetName val="6,1,03"/>
      <sheetName val="6,1,04"/>
      <sheetName val="6,1,05"/>
      <sheetName val="6,1,06"/>
      <sheetName val="6,2,01"/>
      <sheetName val="6,2,02"/>
      <sheetName val="6,2,03"/>
      <sheetName val="7,1,1,01"/>
      <sheetName val="7,1,1,02"/>
      <sheetName val="7,1,1,03"/>
      <sheetName val="7,1,1,04"/>
      <sheetName val="7,1,1,05"/>
      <sheetName val="7,1,2,01"/>
      <sheetName val="7,1,2,02"/>
      <sheetName val="7,1,2,03"/>
      <sheetName val="7,1,2,04"/>
      <sheetName val="7,1,2,05"/>
      <sheetName val="7,1,2,06"/>
      <sheetName val="7,1,2,07"/>
      <sheetName val="7,1,2,08"/>
      <sheetName val="7,1,2,09"/>
      <sheetName val="7,1,2,10"/>
      <sheetName val="7,1,3,01"/>
      <sheetName val="7,2,1,01"/>
      <sheetName val="7,2,1,02"/>
      <sheetName val="7,2,1,03"/>
      <sheetName val="7,2,1,04"/>
      <sheetName val="7,2,2,01"/>
      <sheetName val="7,2,2,02"/>
      <sheetName val="8,1,01"/>
      <sheetName val="8,1,02"/>
      <sheetName val="A. P. U.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PA 50 SMMLV"/>
      <sheetName val="PYG aptos"/>
      <sheetName val="67,15% APT Y 32,85% CASAS ACIDO"/>
      <sheetName val="PYG COMBINADO ACIDO"/>
      <sheetName val="67,15% APT Y 32,85% CASAS"/>
      <sheetName val="PYG COMBINADO"/>
      <sheetName val="FLUJO DE CAJA"/>
      <sheetName val="SUPU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Item"/>
      <sheetName val="Equipo"/>
      <sheetName val="Materiales"/>
      <sheetName val="M-O"/>
      <sheetName val="transporte"/>
      <sheetName val="1.2.1"/>
      <sheetName val="1.2.2"/>
      <sheetName val="1.2.3"/>
      <sheetName val="1.3.1"/>
      <sheetName val="1.4.1"/>
      <sheetName val="1.4.2"/>
      <sheetName val="1.4.3"/>
      <sheetName val="1.4.4"/>
      <sheetName val="1.4.5"/>
      <sheetName val="1.5.1"/>
      <sheetName val="1.5.2"/>
      <sheetName val="1.5.3"/>
      <sheetName val="1.5.4"/>
      <sheetName val="1.5.5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1.20"/>
      <sheetName val="2.1.21"/>
      <sheetName val="2.2.1"/>
      <sheetName val="2.2.2"/>
      <sheetName val="2.2.3"/>
      <sheetName val="2.2.4"/>
      <sheetName val="2.2.5"/>
      <sheetName val="3.1.1"/>
      <sheetName val="3.1.2"/>
      <sheetName val="3.1.3"/>
      <sheetName val="3.2.1"/>
      <sheetName val="3.2.2"/>
      <sheetName val="3.2.3"/>
      <sheetName val="3.2.4"/>
      <sheetName val="3.2.5"/>
      <sheetName val="3.2.6"/>
      <sheetName val="3.2.7"/>
      <sheetName val="4.1.1"/>
      <sheetName val="4.2.1"/>
      <sheetName val="4.2.2"/>
      <sheetName val="4.2.4"/>
      <sheetName val="4.6.1"/>
      <sheetName val="4.6.2"/>
      <sheetName val="4.7.1"/>
      <sheetName val="4.7.2"/>
      <sheetName val="4.7.3"/>
      <sheetName val="4.7.4"/>
      <sheetName val="4.9.1"/>
      <sheetName val="6.2.1"/>
      <sheetName val="6.2.2"/>
      <sheetName val="Datos"/>
      <sheetName val="Tarifas"/>
      <sheetName val="FACTOR PRESTACIONAL 2008"/>
      <sheetName val="Tar DO"/>
      <sheetName val="IC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CUADRO CONTROL"/>
      <sheetName val="ABL-519"/>
      <sheetName val="AEA-264"/>
      <sheetName val="AEA-944"/>
      <sheetName val="BEP-243"/>
      <sheetName val="BUD-209"/>
      <sheetName val="DUB-823"/>
      <sheetName val="DYT-026"/>
      <sheetName val="GPI 526"/>
      <sheetName val="HFB024"/>
      <sheetName val="HSJ-700"/>
      <sheetName val="ITA878"/>
      <sheetName val="JKC-583"/>
      <sheetName val="OAF853"/>
      <sheetName val="OXB-806"/>
      <sheetName val="PAJ825"/>
      <sheetName val="QFW-296"/>
      <sheetName val="QNA583"/>
      <sheetName val="SBG-021"/>
      <sheetName val="SDA-283"/>
      <sheetName val="SKG-419"/>
      <sheetName val="SUK-095"/>
      <sheetName val="SKJ452"/>
      <sheetName val="SNG_855"/>
      <sheetName val="SRC-847"/>
      <sheetName val="XKF-034"/>
      <sheetName val="XXJ617"/>
      <sheetName val="AEA- 264"/>
      <sheetName val="AEF-009"/>
      <sheetName val="SKG -419"/>
      <sheetName val="SVF-065"/>
      <sheetName val="TNE-078"/>
      <sheetName val="KFB-210"/>
      <sheetName val="GQK-096"/>
      <sheetName val="JVG-611"/>
      <sheetName val="ONG-534"/>
      <sheetName val="SUB-611"/>
      <sheetName val="XAB-669"/>
      <sheetName val="UPP-046"/>
      <sheetName val="UPP-044"/>
      <sheetName val="VEA 363"/>
      <sheetName val="VEA 374"/>
      <sheetName val="PALET DEL 21 FEB AL 5 MARZ"/>
      <sheetName val="Alcantarillas"/>
      <sheetName val="formulario"/>
      <sheetName val="equipos"/>
      <sheetName val="MATERIALES"/>
      <sheetName val="ACARREO"/>
      <sheetName val="CUADBASI"/>
      <sheetName val="CONT_ADI"/>
      <sheetName val="Equipo"/>
      <sheetName val="otros"/>
      <sheetName val="FORMULA"/>
      <sheetName val="INV"/>
      <sheetName val="AASHTO"/>
      <sheetName val="presupuesto"/>
      <sheetName val="CUADRO_CONTROL1"/>
      <sheetName val="GPI_5261"/>
      <sheetName val="AEA-_2641"/>
      <sheetName val="SKG_-4191"/>
      <sheetName val="VEA_3631"/>
      <sheetName val="VEA_3741"/>
      <sheetName val="PALET_DEL_21_FEB_AL_5_MARZ1"/>
      <sheetName val="CUADRO_CONTROL"/>
      <sheetName val="GPI_526"/>
      <sheetName val="AEA-_264"/>
      <sheetName val="SKG_-419"/>
      <sheetName val="VEA_363"/>
      <sheetName val="VEA_374"/>
      <sheetName val="PALET_DEL_21_FEB_AL_5_MARZ"/>
      <sheetName val="CUADRO_CONTROL2"/>
      <sheetName val="GPI_5262"/>
      <sheetName val="AEA-_2642"/>
      <sheetName val="SKG_-4192"/>
      <sheetName val="VEA_3632"/>
      <sheetName val="VEA_3742"/>
      <sheetName val="PALET_DEL_21_FEB_AL_5_MARZ2"/>
      <sheetName val="CUADRO_CONTROL4"/>
      <sheetName val="GPI_5264"/>
      <sheetName val="AEA-_2644"/>
      <sheetName val="SKG_-4194"/>
      <sheetName val="VEA_3634"/>
      <sheetName val="VEA_3744"/>
      <sheetName val="PALET_DEL_21_FEB_AL_5_MARZ4"/>
      <sheetName val="CUADRO_CONTROL3"/>
      <sheetName val="GPI_5263"/>
      <sheetName val="AEA-_2643"/>
      <sheetName val="SKG_-4193"/>
      <sheetName val="VEA_3633"/>
      <sheetName val="VEA_3743"/>
      <sheetName val="PALET_DEL_21_FEB_AL_5_MARZ3"/>
      <sheetName val="TARIF2002"/>
      <sheetName val="APU (22)"/>
      <sheetName val="O.Civil A. Base Zona A2S4"/>
      <sheetName val="Hoja1"/>
      <sheetName val="LIQ"/>
      <sheetName val="DATA I"/>
      <sheetName val="PREACTA"/>
      <sheetName val="SEÑAL 1"/>
      <sheetName val="General"/>
      <sheetName val="Calc"/>
      <sheetName val="Pavement Data"/>
      <sheetName val="OCTUBRE"/>
      <sheetName val="AEA_944"/>
      <sheetName val="DUB_823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catoma"/>
      <sheetName val="Condución PVC"/>
      <sheetName val="Tanque"/>
      <sheetName val="PTO BOCA-COND"/>
      <sheetName val="PTO TANQ.DE ALM"/>
      <sheetName val="PTO REDES"/>
      <sheetName val="PTO REDES BA"/>
      <sheetName val="Inversión Acdto"/>
      <sheetName val="CANT OBRA "/>
      <sheetName val="APU "/>
      <sheetName val="Base de Diseño"/>
      <sheetName val="Hoja2"/>
      <sheetName val="V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3.1(Bal Tramos)"/>
      <sheetName val="Anexo 2.1(Res tub)"/>
      <sheetName val="TABLA 3.2 Caract. tramos"/>
      <sheetName val="PARAMETROS"/>
      <sheetName val="Hoja2"/>
      <sheetName val="TABLA"/>
      <sheetName val="Base de Diseño"/>
      <sheetName val="ANTEPROYECTO"/>
      <sheetName val="CIMENTACIÓN"/>
      <sheetName val="PTO COLECTOR NORTE"/>
      <sheetName val="PTO COLECTOR SUR "/>
      <sheetName val="COLECTOR CENTRAL"/>
      <sheetName val="INTERCEPTOR"/>
      <sheetName val="REDES SECUNDARIAS"/>
      <sheetName val="PTO TOTAL"/>
      <sheetName val="Programa Manten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EPENDENCIAS"/>
    </sheetNames>
    <sheetDataSet>
      <sheetData sheetId="0" refreshError="1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"/>
      <sheetName val="PERFIL_BORDE"/>
      <sheetName val="Hoja2"/>
      <sheetName val="Hoja3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01"/>
      <sheetName val="EV-02"/>
      <sheetName val="EV-03"/>
      <sheetName val="EV-04"/>
      <sheetName val="EV-05"/>
      <sheetName val="EV-06"/>
      <sheetName val="EV-07"/>
      <sheetName val="EV-08"/>
      <sheetName val="EV-09"/>
      <sheetName val="EV-10"/>
      <sheetName val="EV-11"/>
      <sheetName val="EV-12"/>
      <sheetName val="EV-13"/>
      <sheetName val="EV-14"/>
      <sheetName val="EV-15"/>
      <sheetName val="EV-16"/>
      <sheetName val="EV-17"/>
      <sheetName val="EV-18"/>
      <sheetName val="EV-19"/>
      <sheetName val="EV-20"/>
      <sheetName val="EV-21"/>
      <sheetName val="EV-22"/>
      <sheetName val="des_rps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Ejecutivo"/>
      <sheetName val="Resumen_Real"/>
      <sheetName val="TablasDinamicas"/>
      <sheetName val="HorasDetalladas"/>
      <sheetName val="46W9"/>
      <sheetName val="46W9_Hoja1"/>
      <sheetName val="46W9_Cuadro de costos"/>
      <sheetName val="46W9_Bases"/>
      <sheetName val="46W9_ASPECTOS ELECTRICOS"/>
      <sheetName val="46W9_OBRAS CIVILES"/>
      <sheetName val="46W9_Costo directos"/>
      <sheetName val="46W9_Resumen Costo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12"/>
      <sheetName val="RES 747 TARIFAS PROF."/>
      <sheetName val="SALARIO CELADOR 2012"/>
      <sheetName val="TARIFAS REGISTRO DISTRITAL 2012"/>
      <sheetName val="COSTOS OFICINA"/>
      <sheetName val="Media M2 oficina 2012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NA VALOR"/>
      <sheetName val="Datos"/>
      <sheetName val="Resumen"/>
      <sheetName val="Cronograma y Flujo de Fondos"/>
      <sheetName val="Discriminación Presupuesto"/>
      <sheetName val="PRESUPUESTO GENERAL SEGÚN MGA"/>
      <sheetName val="MPMA"/>
      <sheetName val="Presupesto Interventoría"/>
      <sheetName val="Gerencia Proyecto"/>
      <sheetName val="APU_PGS"/>
      <sheetName val="Gestion Social"/>
      <sheetName val="Fiducia"/>
      <sheetName val="Factor Multiplicador"/>
      <sheetName val="Factor Prestacional"/>
      <sheetName val="Gastos de Legalización"/>
      <sheetName val="Mano de Obra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Materiales"/>
      <sheetName val="Rendimiento"/>
      <sheetName val="Transporte"/>
      <sheetName val="Equip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uesta"/>
      <sheetName val="PlanCero"/>
    </sheetNames>
    <sheetDataSet>
      <sheetData sheetId="0" refreshError="1"/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MAIN"/>
      <sheetName val="DIV INC"/>
      <sheetName val="LBO Analysis"/>
      <sheetName val="Multiple"/>
      <sheetName val="Perpetuity"/>
      <sheetName val="DCF 3"/>
      <sheetName val="WACC II"/>
      <sheetName val="S&amp;P"/>
      <sheetName val="Developer Notes"/>
      <sheetName val="EQ. IRR"/>
      <sheetName val="COVEN"/>
      <sheetName val="SUMMARY"/>
      <sheetName val="Reconciliation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CONS"/>
      <sheetName val="EQUI"/>
      <sheetName val="OTROS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NA VALOR"/>
      <sheetName val="Datos"/>
      <sheetName val="Resumen"/>
      <sheetName val="Cronograma y Flujo de Fondos"/>
      <sheetName val="Discriminación Presupuesto"/>
      <sheetName val="PRESUPUESTO GENERAL SEGÚN MGA"/>
      <sheetName val="MPMA"/>
      <sheetName val="Presupesto Interventoría"/>
      <sheetName val="Gerencia Proyecto"/>
      <sheetName val="Gestion Social"/>
      <sheetName val="Fiducia"/>
      <sheetName val="Factor Multiplicador"/>
      <sheetName val="Factor Prestacional"/>
      <sheetName val="Gastos de Legalización"/>
      <sheetName val="Mano de Obra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Materiales"/>
      <sheetName val="Rendimiento"/>
      <sheetName val="Transporte"/>
      <sheetName val="Equip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FECHAS DE CORTE"/>
      <sheetName val="Informacion General"/>
      <sheetName val="items"/>
      <sheetName val="2103mar "/>
      <sheetName val="A. P. U."/>
      <sheetName val="Insumos"/>
      <sheetName val="TRAYECTO 1"/>
      <sheetName val="PR_1"/>
      <sheetName val="Itemes Renovación"/>
      <sheetName val="Equipo"/>
      <sheetName val="materiales"/>
      <sheetName val="otros"/>
      <sheetName val="ELECTRICO"/>
      <sheetName val="Vuelta"/>
      <sheetName val="FIBRA ÓPTICA"/>
      <sheetName val="TARIFAS"/>
      <sheetName val="Personalizar"/>
      <sheetName val="Análisis de precios"/>
      <sheetName val="2103mar%20.xls"/>
      <sheetName val="Formulas"/>
      <sheetName val="INDICE"/>
      <sheetName val="DISTANCIA"/>
      <sheetName val="PERSONAL"/>
      <sheetName val="Hoja1"/>
      <sheetName val="BASE"/>
      <sheetName val="1_Preliminares"/>
      <sheetName val="M.Obra"/>
      <sheetName val="PR_0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2103mar_"/>
      <sheetName val="A__P__U_"/>
      <sheetName val="TRAYECTO_1"/>
      <sheetName val="PR_01"/>
      <sheetName val="PR_18"/>
      <sheetName val="PR_210"/>
      <sheetName val="PR_38"/>
      <sheetName val="PR_410"/>
      <sheetName val="PR_51"/>
      <sheetName val="PR_61"/>
      <sheetName val="PR_71"/>
      <sheetName val="PR_81"/>
      <sheetName val="PR_91"/>
      <sheetName val="PR_101"/>
      <sheetName val="PR_111"/>
      <sheetName val="PR_121"/>
      <sheetName val="PR_131"/>
      <sheetName val="PR_141"/>
      <sheetName val="PR_151"/>
      <sheetName val="PR_161"/>
      <sheetName val="PR_171"/>
      <sheetName val="PR_191"/>
      <sheetName val="PR_201"/>
      <sheetName val="PR_211"/>
      <sheetName val="PR_221"/>
      <sheetName val="PR_231"/>
      <sheetName val="PR_241"/>
      <sheetName val="PR_251"/>
      <sheetName val="PR_261"/>
      <sheetName val="PR_271"/>
      <sheetName val="PR_281"/>
      <sheetName val="PR_291"/>
      <sheetName val="PR_301"/>
      <sheetName val="PR_311"/>
      <sheetName val="PR_321"/>
      <sheetName val="PR_331"/>
      <sheetName val="PR_341"/>
      <sheetName val="PR_351"/>
      <sheetName val="PR_361"/>
      <sheetName val="PR_371"/>
      <sheetName val="PR_391"/>
      <sheetName val="PR_401"/>
      <sheetName val="PR_411"/>
      <sheetName val="PR_421"/>
      <sheetName val="PR_431"/>
      <sheetName val="PR_441"/>
      <sheetName val="PR_451"/>
      <sheetName val="PR_461"/>
      <sheetName val="PR_471"/>
      <sheetName val="PR_481"/>
      <sheetName val="PR_491"/>
      <sheetName val="Cuadro_Estado1"/>
      <sheetName val="2103mar_1"/>
      <sheetName val="A__P__U_1"/>
      <sheetName val="TRAYECTO_11"/>
      <sheetName val="días habiles 2015"/>
      <sheetName val="INS"/>
      <sheetName val="Ppto"/>
      <sheetName val="Plan auditorí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&amp;M 25"/>
      <sheetName val="PREACTA 25"/>
      <sheetName val="ACTA 25"/>
      <sheetName val="Hoja1"/>
      <sheetName val="Hoja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didas"/>
      <sheetName val="Curva-sistema"/>
      <sheetName val="Curva.bomba"/>
      <sheetName val="Datos-Gráfica-Apartada"/>
      <sheetName val="Gráf.-Apartada-01"/>
      <sheetName val="Datos Garavito"/>
      <sheetName val="Gráfica Garavit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Gabinetes agrup. CT's y PT's"/>
      <sheetName val="Gabinetes ctrol, prot. y med. "/>
      <sheetName val="Formulario de  precios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An-Unit "/>
      <sheetName val="Insum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U010"/>
      <sheetName val="U011"/>
      <sheetName val="U012"/>
      <sheetName val="U013"/>
      <sheetName val="U014"/>
      <sheetName val="U015"/>
      <sheetName val="U016"/>
      <sheetName val="U017"/>
      <sheetName val="U018"/>
      <sheetName val="U019"/>
      <sheetName val="U020"/>
      <sheetName val="U021"/>
      <sheetName val="U022"/>
      <sheetName val="U023"/>
      <sheetName val="U024"/>
      <sheetName val="U025"/>
      <sheetName val="U026"/>
      <sheetName val="U027"/>
      <sheetName val="U028"/>
      <sheetName val="U029"/>
      <sheetName val="U030"/>
      <sheetName val="U031"/>
      <sheetName val="U032"/>
      <sheetName val="U033"/>
      <sheetName val="U034"/>
      <sheetName val="U035"/>
      <sheetName val="U036"/>
      <sheetName val="U037"/>
      <sheetName val="U038"/>
      <sheetName val="U039"/>
      <sheetName val="U040"/>
      <sheetName val="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M"/>
      <sheetName val="Precios de Materiales"/>
      <sheetName val="Equipos Principales"/>
      <sheetName val="Mano de Obra"/>
      <sheetName val="Herramienta"/>
      <sheetName val="Transporte"/>
      <sheetName val="Rut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em"/>
      <sheetName val="1.1.1"/>
      <sheetName val="1.4.3"/>
      <sheetName val="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2"/>
      <sheetName val="2.2.16"/>
      <sheetName val="2.2.17"/>
      <sheetName val="2.2.18"/>
      <sheetName val="2.2.19"/>
      <sheetName val="2.3.1"/>
      <sheetName val="2.3.3"/>
      <sheetName val="2.3.4"/>
      <sheetName val="2.3.6"/>
      <sheetName val="2.3.17"/>
      <sheetName val="2.4.1"/>
      <sheetName val="2.4.3"/>
      <sheetName val="2.4.4"/>
      <sheetName val="2.4.5"/>
      <sheetName val="3.1.1"/>
      <sheetName val="3.1.2"/>
      <sheetName val="4.1.1"/>
      <sheetName val="4.1.2"/>
      <sheetName val="4.1.3"/>
      <sheetName val="4.3.4"/>
      <sheetName val="4.3.6"/>
      <sheetName val="4.7.4"/>
      <sheetName val="5.1.1"/>
      <sheetName val="5.1.2"/>
      <sheetName val="5.1.3"/>
      <sheetName val="5.1.4"/>
      <sheetName val="5.1.5"/>
      <sheetName val="5.2.1"/>
      <sheetName val="5.2.2"/>
      <sheetName val="5.2.3"/>
      <sheetName val="5.2.4"/>
      <sheetName val="5.2.5"/>
      <sheetName val="5.2.7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6.10"/>
      <sheetName val="5.6.11"/>
      <sheetName val="5.6.12"/>
      <sheetName val="5.6.13"/>
      <sheetName val="5.6.14"/>
      <sheetName val="5.6.15"/>
      <sheetName val="5.6.16"/>
      <sheetName val="5.6.17"/>
      <sheetName val="5.6.18"/>
      <sheetName val="5.6.19"/>
      <sheetName val="5.6.20"/>
      <sheetName val="5.6.21"/>
      <sheetName val="5.6.22"/>
      <sheetName val="5.6.23"/>
      <sheetName val="5.6.24"/>
      <sheetName val="5.6.34"/>
      <sheetName val="5.6.35"/>
      <sheetName val="5.7.1"/>
      <sheetName val="5.7.3"/>
      <sheetName val="5.9.1"/>
      <sheetName val="5.10.1"/>
      <sheetName val="5.10.3"/>
      <sheetName val="5.11.1"/>
      <sheetName val="5.14.1"/>
      <sheetName val="5.14.2"/>
      <sheetName val="5.14.3"/>
      <sheetName val="5.14.4"/>
      <sheetName val="5.16.1"/>
      <sheetName val="5.17.1"/>
      <sheetName val="6.1.1"/>
      <sheetName val="6.1.2"/>
      <sheetName val="6.2.1"/>
      <sheetName val="6.2.2"/>
      <sheetName val="6.2.3"/>
      <sheetName val="6.2.4"/>
      <sheetName val="6.3.1"/>
      <sheetName val="6.4.1"/>
      <sheetName val="6.4.2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7.1"/>
      <sheetName val="6.7.2"/>
      <sheetName val="6.7.3"/>
      <sheetName val="6.8.1"/>
      <sheetName val="6.8.2"/>
      <sheetName val="6.8.3"/>
      <sheetName val="6.10.1"/>
      <sheetName val="6.10.3"/>
      <sheetName val="6.10.6"/>
      <sheetName val="7.1.1"/>
      <sheetName val="7.5.1"/>
      <sheetName val="7.5.2"/>
      <sheetName val="7.5.6"/>
      <sheetName val="8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Presupuesto MGA"/>
      <sheetName val="Presupuesto General"/>
      <sheetName val="Presupuesto viviendas"/>
      <sheetName val="Presupuesto instituciones"/>
      <sheetName val="Análisis AIU"/>
      <sheetName val="MPMA"/>
      <sheetName val="Presupuesto Interventoría"/>
      <sheetName val="Socializaciones"/>
      <sheetName val="Capacitación Técnica"/>
      <sheetName val="Cronograma y Flujo de Fondos"/>
      <sheetName val="Factor Prestacional"/>
      <sheetName val="Factor Multiplicador"/>
      <sheetName val="Gastos de Legalización"/>
      <sheetName val="Mano de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Discriminación Presupuesto"/>
      <sheetName val="PMA"/>
      <sheetName val="Factor Prestacional"/>
      <sheetName val="Gastos de Legalización"/>
      <sheetName val="Factor Multiplicador"/>
      <sheetName val="Mano de Obra"/>
      <sheetName val="GERENCIA"/>
      <sheetName val="FIDUCIA"/>
      <sheetName val="PRESUPUESTO PGS"/>
      <sheetName val="PGS"/>
      <sheetName val="Análisis AIU"/>
      <sheetName val="Cronograma y Flujo de Fondos"/>
      <sheetName val="Presupuesto Interventoría"/>
      <sheetName val="Apoyo a la supervision"/>
      <sheetName val="CADENA VALOR"/>
      <sheetName val="Presupuesto General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Materiales"/>
      <sheetName val="Rendimiento"/>
      <sheetName val="Transporte"/>
      <sheetName val="Hoja1"/>
      <sheetName val="Equip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5">
          <cell r="A5" t="str">
            <v>Alambre de acero</v>
          </cell>
          <cell r="B5" t="str">
            <v>kg</v>
          </cell>
        </row>
        <row r="6">
          <cell r="A6" t="str">
            <v>Aplicación Datafono y Software sincronizador para datafono viajero</v>
          </cell>
          <cell r="B6" t="str">
            <v>und</v>
          </cell>
        </row>
        <row r="7">
          <cell r="A7" t="str">
            <v>Arena de Peña</v>
          </cell>
          <cell r="B7" t="str">
            <v xml:space="preserve">m3 </v>
          </cell>
        </row>
        <row r="8">
          <cell r="A8" t="str">
            <v>Barra bornera tierra con soporte plástico riel din de 10 cm</v>
          </cell>
          <cell r="B8" t="str">
            <v>und</v>
          </cell>
        </row>
        <row r="9">
          <cell r="A9" t="str">
            <v>Barra de cobre 12x2x100 mm (incluye aisladores)</v>
          </cell>
          <cell r="B9" t="str">
            <v>und</v>
          </cell>
        </row>
        <row r="10">
          <cell r="A10" t="str">
            <v xml:space="preserve">Base adhesiva color blanco </v>
          </cell>
          <cell r="B10" t="str">
            <v>und</v>
          </cell>
        </row>
        <row r="11">
          <cell r="A11" t="str">
            <v>BATERÍA LiFePO4 200Ah. 51.2 VDC. VIDA ÚTIL IGUAL O MAYOR A 3650 CICLOS AL 80% DOD Y BMS INTEGRADO</v>
          </cell>
          <cell r="B11" t="str">
            <v>und</v>
          </cell>
        </row>
        <row r="12">
          <cell r="A12" t="str">
            <v xml:space="preserve">Batería de ion - litio tipo fosfato de hierro (LiFePO4) de ciclo profundo de 120 Ah - 51,2 VDC - 6.000 ciclos </v>
          </cell>
          <cell r="B12" t="str">
            <v>UN</v>
          </cell>
        </row>
        <row r="13">
          <cell r="A13" t="str">
            <v xml:space="preserve">Breaker monopolar enchufable 1x15 A </v>
          </cell>
          <cell r="B13" t="str">
            <v>und</v>
          </cell>
        </row>
        <row r="14">
          <cell r="A14" t="str">
            <v xml:space="preserve">Interruptor termomagnético AC 1P 250VAC 16A </v>
          </cell>
          <cell r="B14" t="str">
            <v>und</v>
          </cell>
        </row>
        <row r="15">
          <cell r="A15" t="str">
            <v>Breaker tipo riel 1x15A conexión AC hacia tablero de distribución.</v>
          </cell>
          <cell r="B15" t="str">
            <v>und</v>
          </cell>
        </row>
        <row r="16">
          <cell r="A16" t="str">
            <v xml:space="preserve">Interruptor termomagnético DC 2P 500VAC 16A </v>
          </cell>
          <cell r="B16" t="str">
            <v>und</v>
          </cell>
        </row>
        <row r="17">
          <cell r="A17" t="str">
            <v xml:space="preserve">Interruptor termomagnético DC 2P 550VDC 40A </v>
          </cell>
          <cell r="B17" t="str">
            <v>und</v>
          </cell>
        </row>
        <row r="18">
          <cell r="A18" t="str">
            <v>Cable Cu solar XLPE 6mm 1kV 120 °C</v>
          </cell>
          <cell r="B18" t="str">
            <v>m</v>
          </cell>
        </row>
        <row r="19">
          <cell r="A19" t="str">
            <v>Cable Cu solar XLPE 4mm 1kV 120 °C</v>
          </cell>
          <cell r="B19" t="str">
            <v>m</v>
          </cell>
        </row>
        <row r="20">
          <cell r="A20" t="str">
            <v>Cable 8 AWG desnudo</v>
          </cell>
          <cell r="B20" t="str">
            <v>m</v>
          </cell>
        </row>
        <row r="21">
          <cell r="A21" t="str">
            <v>Cable de Cu THHN/THWN-2 # 10 AWG</v>
          </cell>
          <cell r="B21" t="str">
            <v>m</v>
          </cell>
        </row>
        <row r="22">
          <cell r="A22" t="str">
            <v>Cable de Cu THHN/THWN-2 # 10 AWG verde</v>
          </cell>
          <cell r="B22" t="str">
            <v>m</v>
          </cell>
        </row>
        <row r="23">
          <cell r="A23" t="str">
            <v xml:space="preserve">Cable de Cu THHN/THWN-2 # 12 AWG </v>
          </cell>
          <cell r="B23" t="str">
            <v>m</v>
          </cell>
        </row>
        <row r="24">
          <cell r="A24" t="str">
            <v>Cable de Cu THHN/THWN-2 # 12 AWG verde</v>
          </cell>
          <cell r="B24" t="str">
            <v>m</v>
          </cell>
        </row>
        <row r="25">
          <cell r="A25" t="str">
            <v>Cable de Cu THHN/THWN-2 # 6 AWG</v>
          </cell>
          <cell r="B25" t="str">
            <v>m</v>
          </cell>
        </row>
        <row r="26">
          <cell r="A26" t="str">
            <v xml:space="preserve">Cable de Cu THHN/THWN-2 # 8 AWG </v>
          </cell>
          <cell r="B26" t="str">
            <v>m</v>
          </cell>
        </row>
        <row r="27">
          <cell r="A27" t="str">
            <v>Cable de Cu THHN/THWN-2 # 8 AWG verde</v>
          </cell>
          <cell r="B27" t="str">
            <v>m</v>
          </cell>
        </row>
        <row r="28">
          <cell r="A28" t="str">
            <v>Caja PVC 2" x 4"</v>
          </cell>
          <cell r="B28" t="str">
            <v>und</v>
          </cell>
        </row>
        <row r="29">
          <cell r="A29" t="str">
            <v>Caja PVC 4" x 4" con tapa lisa</v>
          </cell>
          <cell r="B29" t="str">
            <v>und</v>
          </cell>
        </row>
        <row r="30">
          <cell r="A30" t="str">
            <v>Caja Combinadora Barraje Bornera 2 canales x 125A 500V</v>
          </cell>
          <cell r="B30" t="str">
            <v>und</v>
          </cell>
        </row>
        <row r="31">
          <cell r="A31" t="str">
            <v>Caja inspección de 30 x 30 cm con tapa</v>
          </cell>
          <cell r="B31" t="str">
            <v>und</v>
          </cell>
        </row>
        <row r="32">
          <cell r="A32" t="str">
            <v>Caja PVC Octagonal</v>
          </cell>
          <cell r="B32" t="str">
            <v>und</v>
          </cell>
        </row>
        <row r="33">
          <cell r="A33" t="str">
            <v>Canaleta ranurada dexon 25 x 40 mm x 2 ml</v>
          </cell>
          <cell r="B33" t="str">
            <v>und</v>
          </cell>
        </row>
        <row r="34">
          <cell r="A34" t="str">
            <v>Capacitación en el manejo de software de operación del sistema de medición - presencial por 3 días</v>
          </cell>
          <cell r="B34" t="str">
            <v>und</v>
          </cell>
        </row>
        <row r="35">
          <cell r="A35" t="str">
            <v>Capacitación en el manejo de software de operación del sistema de medición - virtual por 3 días</v>
          </cell>
          <cell r="B35" t="str">
            <v>und</v>
          </cell>
        </row>
        <row r="36">
          <cell r="A36" t="str">
            <v>Concreto simple resistencia 3000 psi - Mezcla in situ   para cimentación</v>
          </cell>
          <cell r="B36" t="str">
            <v>m3</v>
          </cell>
        </row>
        <row r="37">
          <cell r="A37" t="str">
            <v>Cinta autofundente Scoth</v>
          </cell>
          <cell r="B37" t="str">
            <v>und</v>
          </cell>
        </row>
        <row r="38">
          <cell r="A38" t="str">
            <v>Cinta de amarre dexon 10 cm color blanco</v>
          </cell>
          <cell r="B38" t="str">
            <v>und</v>
          </cell>
        </row>
        <row r="39">
          <cell r="A39" t="str">
            <v>Conector tipo resorte 12 AWG</v>
          </cell>
          <cell r="B39" t="str">
            <v>und</v>
          </cell>
        </row>
        <row r="40">
          <cell r="A40" t="str">
            <v>Controlador de carga MPPT de 12-48 VDC capacidad 50 A</v>
          </cell>
          <cell r="B40" t="str">
            <v>und</v>
          </cell>
        </row>
        <row r="41">
          <cell r="A41" t="str">
            <v>Curva conduit PVC de 3/4"</v>
          </cell>
          <cell r="B41" t="str">
            <v>und</v>
          </cell>
        </row>
        <row r="42">
          <cell r="A42" t="str">
            <v>Curva EMT de 1/2"</v>
          </cell>
          <cell r="B42" t="str">
            <v>und</v>
          </cell>
        </row>
        <row r="43">
          <cell r="A43" t="str">
            <v>Curva EMT de 3/4"</v>
          </cell>
          <cell r="B43" t="str">
            <v>und</v>
          </cell>
        </row>
        <row r="44">
          <cell r="A44" t="str">
            <v>Curva galvanizada de 3/4"</v>
          </cell>
          <cell r="B44" t="str">
            <v>und</v>
          </cell>
        </row>
        <row r="45">
          <cell r="A45" t="str">
            <v>Datafono</v>
          </cell>
          <cell r="B45" t="str">
            <v>und</v>
          </cell>
        </row>
        <row r="46">
          <cell r="A46" t="str">
            <v>Datafono viajero (un equipo de respaldo)</v>
          </cell>
          <cell r="B46" t="str">
            <v>und</v>
          </cell>
        </row>
        <row r="47">
          <cell r="A47" t="str">
            <v>Dispositivo de protección contra sobretensión DC tensión max 500 VDC, In 20 kA, Imax 40 kA, Up 2.0 kV.</v>
          </cell>
          <cell r="B47" t="str">
            <v>und</v>
          </cell>
        </row>
        <row r="48">
          <cell r="A48" t="str">
            <v>Equipo servidor</v>
          </cell>
          <cell r="B48" t="str">
            <v>und</v>
          </cell>
        </row>
        <row r="49">
          <cell r="A49" t="str">
            <v xml:space="preserve">Gabinete metálico con puerta y chapa para equipos y conexiones DC/AC de 598 mm de ancho, 840 mm de alto, 460 cm de fondo (incluye doblefondo, angeos, diseño y fabricación a la medida de los componentes), con soporte interior para batería </v>
          </cell>
          <cell r="B49" t="str">
            <v>und</v>
          </cell>
        </row>
        <row r="50">
          <cell r="A50" t="str">
            <v>Grapa EMT de 1/2" doble ala</v>
          </cell>
          <cell r="B50" t="str">
            <v>und</v>
          </cell>
        </row>
        <row r="51">
          <cell r="A51" t="str">
            <v>Grava 1/2"</v>
          </cell>
          <cell r="B51" t="str">
            <v>m3</v>
          </cell>
        </row>
        <row r="52">
          <cell r="A52" t="str">
            <v xml:space="preserve">Interruptor sencillo </v>
          </cell>
          <cell r="B52" t="str">
            <v>und</v>
          </cell>
        </row>
        <row r="53">
          <cell r="A53" t="str">
            <v>INVERSOR ONDA SENOIDAL PURA 2000W 48 VDC CON PANTALLLA LCD Y PUERTO COM</v>
          </cell>
          <cell r="B53" t="str">
            <v>und</v>
          </cell>
        </row>
        <row r="54">
          <cell r="A54" t="str">
            <v>Marcador tipo anillo ar2 (+, -, L, N,T)</v>
          </cell>
          <cell r="B54" t="str">
            <v>und</v>
          </cell>
        </row>
        <row r="55">
          <cell r="A55" t="str">
            <v>Medidor prepago monofásico bifilar 5 (80) A, 120 V, calibrado y certificado.</v>
          </cell>
          <cell r="B55" t="str">
            <v>und</v>
          </cell>
        </row>
        <row r="56">
          <cell r="A56" t="str">
            <v>PANEL SOLAR MONOCRISTALINO 670W HALF-CELL. INCLUYE CABLE DE CONEXIÓN Y CAJA IP68 DE DIODO DE PROTECCCIÓN</v>
          </cell>
          <cell r="B56" t="str">
            <v>und</v>
          </cell>
        </row>
        <row r="57">
          <cell r="A57" t="str">
            <v>Papel contact Naranja x pliego</v>
          </cell>
          <cell r="B57" t="str">
            <v>und</v>
          </cell>
        </row>
        <row r="58">
          <cell r="A58" t="str">
            <v>Perno en acero 5/8 ¨ - Punta roscada y galvanizada - Longitud total  50 [cm]</v>
          </cell>
          <cell r="B58" t="str">
            <v>und</v>
          </cell>
        </row>
        <row r="59">
          <cell r="A59" t="str">
            <v>Plataforma de recaudo</v>
          </cell>
          <cell r="B59" t="str">
            <v>und</v>
          </cell>
        </row>
        <row r="60">
          <cell r="A60" t="str">
            <v>Poste reforzado en fibra de vidrio de 4 m, 510kgf. contiene: platina base en lámina ASTM A36 y soporte fijo para 2 paneles solares.</v>
          </cell>
          <cell r="B60" t="str">
            <v>und</v>
          </cell>
        </row>
        <row r="61">
          <cell r="A61" t="str">
            <v>Riel DIN 35 mm x 50 cm</v>
          </cell>
          <cell r="B61" t="str">
            <v>und</v>
          </cell>
        </row>
        <row r="62">
          <cell r="A62" t="str">
            <v>Roseta plafón porcelana con tornillos</v>
          </cell>
          <cell r="B62" t="str">
            <v>und</v>
          </cell>
        </row>
        <row r="63">
          <cell r="A63" t="str">
            <v>Software datafono para punto de venta</v>
          </cell>
          <cell r="B63" t="str">
            <v>und</v>
          </cell>
        </row>
        <row r="64">
          <cell r="A64" t="str">
            <v>Soldadura exotérmica 115 gr</v>
          </cell>
          <cell r="B64" t="str">
            <v>und</v>
          </cell>
        </row>
        <row r="65">
          <cell r="A65" t="str">
            <v>Suelo artificial (Bulto 15 kg)</v>
          </cell>
          <cell r="B65" t="str">
            <v>und</v>
          </cell>
        </row>
        <row r="66">
          <cell r="A66" t="str">
            <v>Tablero de sobreponer Monofásico 4 circuitos</v>
          </cell>
          <cell r="B66" t="str">
            <v>und</v>
          </cell>
        </row>
        <row r="67">
          <cell r="A67" t="str">
            <v>Tapa ciega para caja 2400</v>
          </cell>
          <cell r="B67" t="str">
            <v>und</v>
          </cell>
        </row>
        <row r="68">
          <cell r="A68" t="str">
            <v>Terminal aislado tipo ojo # 8 AWG</v>
          </cell>
          <cell r="B68" t="str">
            <v>und</v>
          </cell>
        </row>
        <row r="69">
          <cell r="A69" t="str">
            <v>Terminal aislado tipo ojo # 12 AWG</v>
          </cell>
          <cell r="B69" t="str">
            <v>und</v>
          </cell>
        </row>
        <row r="70">
          <cell r="A70" t="str">
            <v>Terminal aislado tipo pin # 6 AWG</v>
          </cell>
          <cell r="B70" t="str">
            <v>und</v>
          </cell>
        </row>
        <row r="71">
          <cell r="A71" t="str">
            <v>Terminal aislado tipo pin # 10 AWG</v>
          </cell>
          <cell r="B71" t="str">
            <v>und</v>
          </cell>
        </row>
        <row r="72">
          <cell r="A72" t="str">
            <v>Terminal aislado tipo pin # 12 AWG</v>
          </cell>
          <cell r="B72" t="str">
            <v>und</v>
          </cell>
        </row>
        <row r="73">
          <cell r="A73" t="str">
            <v>Terminal de compresión un hueco # 2 AWG</v>
          </cell>
          <cell r="B73" t="str">
            <v>und</v>
          </cell>
        </row>
        <row r="74">
          <cell r="A74" t="str">
            <v>Terminal de compresión un hueco # 6 AWG</v>
          </cell>
          <cell r="B74" t="str">
            <v>und</v>
          </cell>
        </row>
        <row r="75">
          <cell r="A75" t="str">
            <v>Terminal de compresión un hueco # 8 AWG</v>
          </cell>
          <cell r="B75" t="str">
            <v>und</v>
          </cell>
        </row>
        <row r="76">
          <cell r="A76" t="str">
            <v>Terminal EMT 1/2"</v>
          </cell>
          <cell r="B76" t="str">
            <v>und</v>
          </cell>
        </row>
        <row r="77">
          <cell r="A77" t="str">
            <v>Terminal EMT 3/4"</v>
          </cell>
          <cell r="B77" t="str">
            <v>und</v>
          </cell>
        </row>
        <row r="78">
          <cell r="A78" t="str">
            <v>Terminal IMC de 3/4"</v>
          </cell>
          <cell r="B78" t="str">
            <v>und</v>
          </cell>
        </row>
        <row r="79">
          <cell r="A79" t="str">
            <v>Terminal Mc4 Hembra</v>
          </cell>
          <cell r="B79" t="str">
            <v>und</v>
          </cell>
        </row>
        <row r="80">
          <cell r="A80" t="str">
            <v>Terminal Mc4 Macho</v>
          </cell>
          <cell r="B80" t="str">
            <v>und</v>
          </cell>
        </row>
        <row r="81">
          <cell r="A81" t="str">
            <v>Terminales, accesorios, marquillas y elementos menores de conexión.</v>
          </cell>
          <cell r="B81" t="str">
            <v>und</v>
          </cell>
        </row>
        <row r="82">
          <cell r="A82" t="str">
            <v>Toma corriente doble con polo a tierra.</v>
          </cell>
          <cell r="B82" t="str">
            <v>und</v>
          </cell>
        </row>
        <row r="83">
          <cell r="A83" t="str">
            <v>Tornillo autoperforante de cabeza estrella 1/4" x 1/4"</v>
          </cell>
          <cell r="B83" t="str">
            <v>und</v>
          </cell>
        </row>
        <row r="84">
          <cell r="A84" t="str">
            <v>Tornillo para madera de 1"x 1/4 "</v>
          </cell>
          <cell r="B84" t="str">
            <v>und</v>
          </cell>
        </row>
        <row r="85">
          <cell r="A85" t="str">
            <v>Tubo conduit PVC TP 3/4" x 3 [m]</v>
          </cell>
          <cell r="B85" t="str">
            <v>und</v>
          </cell>
        </row>
        <row r="86">
          <cell r="A86" t="str">
            <v>Tubo EMT de 1/2" x 3 [m]</v>
          </cell>
          <cell r="B86" t="str">
            <v>und</v>
          </cell>
        </row>
        <row r="87">
          <cell r="A87" t="str">
            <v>Tubo EMT de 3/4" x 3 [m]</v>
          </cell>
          <cell r="B87" t="str">
            <v>und</v>
          </cell>
        </row>
        <row r="88">
          <cell r="A88" t="str">
            <v>Tubo IMC 3/4" x 3 [m]</v>
          </cell>
          <cell r="B88" t="str">
            <v>und</v>
          </cell>
        </row>
        <row r="89">
          <cell r="A89" t="str">
            <v>Unión EMT 1/2"</v>
          </cell>
          <cell r="B89" t="str">
            <v>und</v>
          </cell>
        </row>
        <row r="90">
          <cell r="A90" t="str">
            <v>UPS</v>
          </cell>
          <cell r="B90" t="str">
            <v>und</v>
          </cell>
        </row>
        <row r="91">
          <cell r="A91" t="str">
            <v>Varilla de acero estructural corrugada 3/8 x 6 [m]</v>
          </cell>
          <cell r="B91" t="str">
            <v>und</v>
          </cell>
        </row>
        <row r="92">
          <cell r="A92" t="str">
            <v>Varilla de acero estructural corrugada 5/8 x 6 [m]</v>
          </cell>
          <cell r="B92" t="str">
            <v>und</v>
          </cell>
        </row>
        <row r="93">
          <cell r="A93" t="str">
            <v xml:space="preserve">Varilla sólida de cobre de 5/8" X 2,40 m </v>
          </cell>
          <cell r="B93" t="str">
            <v>und</v>
          </cell>
        </row>
        <row r="94">
          <cell r="A94" t="str">
            <v>Cable Cu SGT 2 AWG</v>
          </cell>
          <cell r="B94" t="str">
            <v>m</v>
          </cell>
        </row>
        <row r="95">
          <cell r="A95" t="str">
            <v>Cable Cu SGT 4 AWG</v>
          </cell>
          <cell r="B95" t="str">
            <v>m</v>
          </cell>
        </row>
        <row r="96">
          <cell r="A96" t="str">
            <v>Cable Cu SGT 6 AWG</v>
          </cell>
          <cell r="B96" t="str">
            <v>m</v>
          </cell>
        </row>
        <row r="97">
          <cell r="A97" t="str">
            <v>Cable Cu solar XLPE 10 AWG 1kV 120 °C</v>
          </cell>
          <cell r="B97" t="str">
            <v>m</v>
          </cell>
        </row>
        <row r="98">
          <cell r="A98" t="str">
            <v>Cable Cu Soldador 6 AWG</v>
          </cell>
          <cell r="B98" t="str">
            <v>m</v>
          </cell>
        </row>
        <row r="99">
          <cell r="A99" t="str">
            <v xml:space="preserve">Interruptor termomagnético 25A 1P 120 VAC 10 Ka </v>
          </cell>
          <cell r="B99" t="str">
            <v>und</v>
          </cell>
        </row>
        <row r="100">
          <cell r="A100" t="str">
            <v xml:space="preserve">Interruptor termomagnético 25A 2P 120/240V VAC 10 Ka </v>
          </cell>
          <cell r="B100" t="str">
            <v>und</v>
          </cell>
        </row>
        <row r="101">
          <cell r="A101" t="str">
            <v xml:space="preserve">Interruptor termomagnético 25A 2P 500 VDC 6 Ka </v>
          </cell>
          <cell r="B101" t="str">
            <v>und</v>
          </cell>
        </row>
        <row r="102">
          <cell r="A102" t="str">
            <v>Interruptor termomagnético 30 A 1P 120/240 VAC 10kA</v>
          </cell>
          <cell r="B102" t="str">
            <v>und</v>
          </cell>
        </row>
        <row r="103">
          <cell r="A103" t="str">
            <v xml:space="preserve">Interruptor termomagnético 320A 2P 500 VDC 6 Ka </v>
          </cell>
          <cell r="B103" t="str">
            <v>und</v>
          </cell>
        </row>
        <row r="104">
          <cell r="A104" t="str">
            <v>Interruptor termomagnético 40 A 2P 120/240 VAC 10kA</v>
          </cell>
          <cell r="B104" t="str">
            <v>und</v>
          </cell>
        </row>
        <row r="105">
          <cell r="A105" t="str">
            <v>Interruptor termomagnético 40 A 3P 208 VAC 10kA</v>
          </cell>
          <cell r="B105" t="str">
            <v>und</v>
          </cell>
        </row>
        <row r="106">
          <cell r="A106" t="str">
            <v>Interruptor termomagnético 50 A 1P 120/240 VAC 10kA</v>
          </cell>
          <cell r="B106" t="str">
            <v>und</v>
          </cell>
        </row>
        <row r="107">
          <cell r="A107" t="str">
            <v>Interruptor termomagnético 50 A 2P 120/240 VAC 10kA</v>
          </cell>
          <cell r="B107" t="str">
            <v>und</v>
          </cell>
        </row>
        <row r="108">
          <cell r="A108" t="str">
            <v>Interruptor termomagnético 50 A 3P 208 VAC 10kA</v>
          </cell>
          <cell r="B108" t="str">
            <v>und</v>
          </cell>
        </row>
        <row r="109">
          <cell r="A109" t="str">
            <v xml:space="preserve">Interruptor termomagnético 50A 2P 500 VDC 6 Ka </v>
          </cell>
          <cell r="B109" t="str">
            <v>und</v>
          </cell>
        </row>
        <row r="110">
          <cell r="A110" t="str">
            <v>Interruptor termomagnético 60 A 1P 120/240 VAC 10kA</v>
          </cell>
          <cell r="B110" t="str">
            <v>und</v>
          </cell>
        </row>
        <row r="111">
          <cell r="A111" t="str">
            <v>Interruptor termomagnético 60 A 2P 120/240 VAC 10kA</v>
          </cell>
          <cell r="B111" t="str">
            <v>und</v>
          </cell>
        </row>
        <row r="112">
          <cell r="A112" t="str">
            <v xml:space="preserve">Interruptor termomagnético 630A 2P 500 VDC 6 Ka </v>
          </cell>
          <cell r="B112" t="str">
            <v>und</v>
          </cell>
        </row>
        <row r="113">
          <cell r="A113" t="str">
            <v>Interruptor termomagnético 80 A 1P 120/240 VAC 10kA</v>
          </cell>
          <cell r="B113" t="str">
            <v>und</v>
          </cell>
        </row>
        <row r="114">
          <cell r="A114" t="str">
            <v>Interruptor termomagnético 80 A 2P 120/240 VAC 10kA</v>
          </cell>
          <cell r="B114" t="str">
            <v>und</v>
          </cell>
        </row>
        <row r="115">
          <cell r="A115" t="str">
            <v xml:space="preserve">Interruptor termomagnético 80A 2P 500 VDC 6 Ka </v>
          </cell>
          <cell r="B115" t="str">
            <v>und</v>
          </cell>
        </row>
        <row r="116">
          <cell r="A116" t="str">
            <v>Interruptor termomagnético 90 A 2P 120/240 VAC 10kA</v>
          </cell>
          <cell r="B116" t="str">
            <v>und</v>
          </cell>
        </row>
        <row r="117">
          <cell r="A117" t="str">
            <v>Interruptor termomagnético enchufable 1 x 20 A, 120 VAC - 10 KA</v>
          </cell>
          <cell r="B117" t="str">
            <v>und</v>
          </cell>
        </row>
        <row r="118">
          <cell r="A118" t="str">
            <v>Malla electrosoldada 150x150 x 5mm</v>
          </cell>
          <cell r="B118" t="str">
            <v>und</v>
          </cell>
        </row>
        <row r="119">
          <cell r="A119" t="str">
            <v>Formaleta de madera para concreto</v>
          </cell>
          <cell r="B119" t="str">
            <v>und</v>
          </cell>
        </row>
        <row r="120">
          <cell r="A120">
            <v>0</v>
          </cell>
          <cell r="B120">
            <v>0</v>
          </cell>
        </row>
        <row r="121">
          <cell r="A121">
            <v>0</v>
          </cell>
          <cell r="B121">
            <v>0</v>
          </cell>
        </row>
        <row r="122">
          <cell r="A122">
            <v>0</v>
          </cell>
          <cell r="B122" t="str">
            <v xml:space="preserve">Cant. </v>
          </cell>
        </row>
      </sheetData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PE-17"/>
      <sheetName val="PE-18"/>
      <sheetName val="PE-19"/>
      <sheetName val="PE-20"/>
      <sheetName val="PE-21"/>
      <sheetName val="PE-22"/>
      <sheetName val="PE-23"/>
      <sheetName val="PE-24"/>
      <sheetName val="PE-25"/>
      <sheetName val="PE-26"/>
      <sheetName val="Entidades Financiadoras"/>
      <sheetName val="Control"/>
      <sheetName val="preinversion"/>
      <sheetName val="ejecucion"/>
      <sheetName val="mantenimiento"/>
      <sheetName val="Li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Informacion"/>
      <sheetName val="INDICMICROEMP"/>
      <sheetName val="\a  aaInformación GRUPO 4\A MIn"/>
      <sheetName val="#¡REF"/>
      <sheetName val="ACTA DE MODIFICACION  (2)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CONT_ADI"/>
      <sheetName val="aCCIDENTES%20DE%201995%20-%2019"/>
      <sheetName val="Datos"/>
      <sheetName val="aCCIDENTES DE 1995 - 1996.xls"/>
      <sheetName val="items"/>
      <sheetName val="Informe"/>
      <sheetName val="Seguim-16"/>
      <sheetName val="otros"/>
      <sheetName val="PRESUPUESTO"/>
      <sheetName val="MATERIALES"/>
      <sheetName val="Datos Básicos"/>
      <sheetName val="SALARIOS"/>
      <sheetName val="SUB APU"/>
      <sheetName val="INV"/>
      <sheetName val="AASHTO"/>
      <sheetName val="PESOS"/>
      <sheetName val="Formulario N° 4"/>
      <sheetName val="EQUIPO"/>
      <sheetName val="Base Muestras"/>
      <sheetName val="[aCCIDENTES DE 1995 - 1996.xls]"/>
      <sheetName val="Res-Accide-10"/>
      <sheetName val="aCCIDENTES_DE_1995_-_1996"/>
      <sheetName val="aCCIDENTES_DE_1995_-_1996_xls"/>
      <sheetName val="ACTA_DE_MODIFICACION__(2)"/>
      <sheetName val="aCCIDENTES_DE_1995_-_19961"/>
      <sheetName val="aCCIDENTES_DE_1995_-_1996_xls1"/>
      <sheetName val="ACTA_DE_MODIFICACION__(2)1"/>
      <sheetName val="SUB_APU"/>
      <sheetName val="Datos_Básicos"/>
      <sheetName val="aCCIDENTES_DE_1995_-_19962"/>
      <sheetName val="aCCIDENTES_DE_1995_-_1996_xls2"/>
      <sheetName val="ACTA_DE_MODIFICACION__(2)2"/>
      <sheetName val="SUB_APU1"/>
      <sheetName val="Datos_Básicos1"/>
      <sheetName val="\a__aaInformación_GRUPO_4\A_MIn"/>
      <sheetName val="\a__aaInformación_GRUPO_4\A_MI1"/>
      <sheetName val="\a__aaInformación_GRUPO_4\A_MI2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MURO PR25+221-235"/>
      <sheetName val="MURO PR25+261-267"/>
      <sheetName val="MURO PR25+267-273"/>
      <sheetName val="MURO PR25+273-277"/>
      <sheetName val="MURO PR25+407,20-409,90"/>
      <sheetName val="MURO PR25+409,90-416,40"/>
      <sheetName val="MURO PR25+435-447"/>
      <sheetName val="MURO PR25+557,5-572.56I"/>
      <sheetName val="MURO PR25+572.56-576.56I"/>
      <sheetName val="MURO PR25+565-571D"/>
      <sheetName val="MURO PR25+587.5-596.5I"/>
      <sheetName val="MURO PR25+600-607,1I"/>
      <sheetName val="MURO PR25+607,1-614,1"/>
      <sheetName val="MURO PR25+725-734D"/>
      <sheetName val="MURO PR25+786-792,4D"/>
      <sheetName val="MURO PR25+980D"/>
      <sheetName val="MURO PR25+019,5-PR26+026,8D"/>
      <sheetName val="MURO PR26+026,8-032,7D"/>
      <sheetName val="MURO PR26+032,7-038,7D"/>
      <sheetName val="MURO 4  PR26+038,7-045.9D"/>
      <sheetName val="MURO PR26+059,6-066,4D"/>
      <sheetName val="MURO PR26+132,5-143,4D"/>
      <sheetName val="MURO PR26+159,25-169,38D"/>
      <sheetName val="PR26+290"/>
      <sheetName val="PR26+580-592"/>
      <sheetName val="PR26+844-850"/>
      <sheetName val="PR26+850-856"/>
      <sheetName val="PR26+856-862"/>
      <sheetName val="MURO PR26+870-874"/>
      <sheetName val="MURO PR26+874,3-882,3"/>
      <sheetName val="MURO PR27+128,6-133,33"/>
      <sheetName val="MURO PR27+133,33-139,3D"/>
      <sheetName val="MURO PR27+281.9-287.9"/>
      <sheetName val="MURO PR27+344-352,1"/>
      <sheetName val="MURO PR27+352,1-358,2"/>
      <sheetName val="MURO PR27+358,2-364"/>
      <sheetName val="MURO PR27+364-370"/>
      <sheetName val="MURO PR27+360-374D"/>
      <sheetName val="MURO PR27+388-394I"/>
      <sheetName val="MURO PR27+394-400I "/>
      <sheetName val="MURO PR27+397-404D"/>
      <sheetName val="MURO PR27+457-463D "/>
      <sheetName val="MURO PR27+480,20-488,95D "/>
      <sheetName val="MURO PR27+785-793,6"/>
      <sheetName val="MURO PR27+796,10,800D"/>
      <sheetName val="MURO PR27+819.8-829.95I"/>
      <sheetName val="MURO PR27+820-840D"/>
      <sheetName val="MURO PR27+852-864I"/>
      <sheetName val="MURO PR28+030-041D "/>
      <sheetName val="MURO PR28+060-066.08D"/>
      <sheetName val="MURO PR28+105-111,25D "/>
      <sheetName val="MURO PR28+111,25-115.75D "/>
      <sheetName val="MURO PR28+240-263I"/>
      <sheetName val="MURO PR28+295-300.10D"/>
      <sheetName val="MURO PR28+300.10-306.1D "/>
      <sheetName val="MURO PR28+306.10-312.1D "/>
      <sheetName val="MURO PR28+312.1-318D "/>
      <sheetName val="MURO PR28+318.1-324.1D"/>
      <sheetName val="MURO PR28+652.7-662.7D "/>
      <sheetName val="MURO PR28+662.7D-668.8D"/>
      <sheetName val="MURO PR28+886-892.4D "/>
      <sheetName val="MURO PR28+895-899.5"/>
      <sheetName val="\Users\avargase\AppData\Local\M"/>
      <sheetName val="\\Escritorio\amv 2011\a  aaInfo"/>
      <sheetName val="\Mini HP Enero 2015\Proyectos i"/>
      <sheetName val="\C\Users\avargase\AppData\Local"/>
      <sheetName val="\Volumes\USB PIOLIN\Escritorio\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precios-básicos2002"/>
      <sheetName val="APUs"/>
      <sheetName val="_a  aaInformación GRUPO 4_A MIn"/>
      <sheetName val="\\Giovanni\administracion vial\"/>
      <sheetName val="\MONTO AGOTABLE 2010\a  aaInfor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Lista obra"/>
      <sheetName val="\Documents and Settings\Pedro "/>
      <sheetName val="\Users\Administrador\Desktop\AM"/>
      <sheetName val="\\Ing-her"/>
      <sheetName val="\Users\cmeza\Documents\INVIAS\D"/>
      <sheetName val="\Documents and Settings\jviteri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PR 1"/>
      <sheetName val="\Users\USUARIO\Downloads\a  aaI"/>
      <sheetName val="\Users\HP\AppData\Local\Microso"/>
      <sheetName val="SEGUIM Y REPROG MES 1 (2)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REQUISITOS INF INTERVENTORÍA"/>
      <sheetName val="gp05"/>
      <sheetName val="GP06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>
    <pageSetUpPr fitToPage="1"/>
  </sheetPr>
  <dimension ref="A1:L1000"/>
  <sheetViews>
    <sheetView showGridLines="0" topLeftCell="E23" workbookViewId="0">
      <selection activeCell="B19" sqref="B19:L19"/>
    </sheetView>
  </sheetViews>
  <sheetFormatPr baseColWidth="10" defaultColWidth="14.42578125" defaultRowHeight="15" customHeight="1"/>
  <cols>
    <col min="1" max="1" width="6.7109375" customWidth="1"/>
    <col min="2" max="2" width="94.42578125" customWidth="1"/>
    <col min="3" max="3" width="13.42578125" customWidth="1"/>
    <col min="4" max="4" width="16.28515625" customWidth="1"/>
    <col min="5" max="5" width="21.42578125" customWidth="1"/>
    <col min="6" max="6" width="24.42578125" customWidth="1"/>
    <col min="7" max="7" width="24" customWidth="1"/>
    <col min="8" max="9" width="24.140625" customWidth="1"/>
    <col min="10" max="10" width="30.7109375" hidden="1" customWidth="1"/>
    <col min="11" max="11" width="25" customWidth="1"/>
    <col min="12" max="12" width="31.140625" customWidth="1"/>
  </cols>
  <sheetData>
    <row r="1" spans="1:12" ht="42.75" customHeight="1" thickBot="1">
      <c r="A1" s="363" t="e">
        <f>#REF!</f>
        <v>#REF!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</row>
    <row r="2" spans="1:12" ht="21.75" thickTop="1" thickBot="1">
      <c r="A2" s="365" t="s">
        <v>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7"/>
    </row>
    <row r="3" spans="1:12" ht="7.5" customHeight="1" thickBot="1">
      <c r="A3" s="30"/>
      <c r="B3" s="2"/>
      <c r="C3" s="2"/>
      <c r="D3" s="31"/>
      <c r="E3" s="2"/>
      <c r="F3" s="2"/>
      <c r="G3" s="2"/>
      <c r="H3" s="2"/>
      <c r="I3" s="2"/>
      <c r="J3" s="2"/>
      <c r="K3" s="2"/>
      <c r="L3" s="32"/>
    </row>
    <row r="4" spans="1:12" ht="31.5">
      <c r="A4" s="33" t="s">
        <v>10</v>
      </c>
      <c r="B4" s="34" t="s">
        <v>0</v>
      </c>
      <c r="C4" s="34" t="s">
        <v>11</v>
      </c>
      <c r="D4" s="34" t="s">
        <v>12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1</v>
      </c>
      <c r="K4" s="34" t="s">
        <v>13</v>
      </c>
      <c r="L4" s="36" t="s">
        <v>14</v>
      </c>
    </row>
    <row r="5" spans="1:12" ht="15.75">
      <c r="A5" s="4">
        <v>1</v>
      </c>
      <c r="B5" s="37" t="s">
        <v>15</v>
      </c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2">
      <c r="A6" s="5" t="s">
        <v>16</v>
      </c>
      <c r="B6" s="6" t="e">
        <f>#REF!</f>
        <v>#REF!</v>
      </c>
      <c r="C6" s="7" t="s">
        <v>17</v>
      </c>
      <c r="D6" s="10" t="e">
        <f>#REF!</f>
        <v>#REF!</v>
      </c>
      <c r="E6" s="8" t="e">
        <f>ROUND((#REF!*#REF!)+#REF!,0)</f>
        <v>#REF!</v>
      </c>
      <c r="F6" s="8" t="e">
        <f>ROUND((#REF!*#REF!)+#REF!,0)</f>
        <v>#REF!</v>
      </c>
      <c r="G6" s="8" t="e">
        <f>ROUND((#REF!*#REF!)+#REF!,0)</f>
        <v>#REF!</v>
      </c>
      <c r="H6" s="8" t="e">
        <f>ROUND((#REF!*#REF!)+#REF!,0)</f>
        <v>#REF!</v>
      </c>
      <c r="I6" s="8" t="e">
        <f>ROUND((#REF!*#REF!)+#REF!,0)</f>
        <v>#REF!</v>
      </c>
      <c r="J6" s="8" t="e">
        <f>(#REF!*#REF!)+#REF!</f>
        <v>#REF!</v>
      </c>
      <c r="K6" s="8" t="e">
        <f>#REF!</f>
        <v>#REF!</v>
      </c>
      <c r="L6" s="40" t="e">
        <f>ROUND(SUM(E6:I6),0)</f>
        <v>#REF!</v>
      </c>
    </row>
    <row r="7" spans="1:12" ht="15.75">
      <c r="A7" s="4">
        <v>2</v>
      </c>
      <c r="B7" s="361" t="e">
        <f>#REF!</f>
        <v>#REF!</v>
      </c>
      <c r="C7" s="343"/>
      <c r="D7" s="343"/>
      <c r="E7" s="343"/>
      <c r="F7" s="343"/>
      <c r="G7" s="343"/>
      <c r="H7" s="343"/>
      <c r="I7" s="343"/>
      <c r="J7" s="343"/>
      <c r="K7" s="343"/>
      <c r="L7" s="362"/>
    </row>
    <row r="8" spans="1:12" ht="73.5" customHeight="1">
      <c r="A8" s="5" t="s">
        <v>18</v>
      </c>
      <c r="B8" s="9" t="e">
        <f>#REF!</f>
        <v>#REF!</v>
      </c>
      <c r="C8" s="7" t="s">
        <v>17</v>
      </c>
      <c r="D8" s="10" t="e">
        <f>#REF!</f>
        <v>#REF!</v>
      </c>
      <c r="E8" s="8" t="e">
        <f>ROUND((#REF!*#REF!)+#REF!,0)</f>
        <v>#REF!</v>
      </c>
      <c r="F8" s="8" t="e">
        <f>ROUND((#REF!*#REF!)+#REF!,0)</f>
        <v>#REF!</v>
      </c>
      <c r="G8" s="8" t="e">
        <f>ROUND((#REF!*#REF!)+#REF!,0)</f>
        <v>#REF!</v>
      </c>
      <c r="H8" s="8" t="e">
        <f>ROUND((#REF!*#REF!)+#REF!,0)</f>
        <v>#REF!</v>
      </c>
      <c r="I8" s="8" t="e">
        <f>ROUND((#REF!*#REF!)+#REF!,0)</f>
        <v>#REF!</v>
      </c>
      <c r="J8" s="8" t="e">
        <f t="shared" ref="J8:J15" si="0">SUM(E8:I8)</f>
        <v>#REF!</v>
      </c>
      <c r="K8" s="41" t="e">
        <f>#REF!</f>
        <v>#REF!</v>
      </c>
      <c r="L8" s="40" t="e">
        <f t="shared" ref="L8:L15" si="1">ROUND(SUM(E8:I8),0)</f>
        <v>#REF!</v>
      </c>
    </row>
    <row r="9" spans="1:12" ht="70.5" customHeight="1">
      <c r="A9" s="5" t="s">
        <v>19</v>
      </c>
      <c r="B9" s="9" t="e">
        <f>#REF!</f>
        <v>#REF!</v>
      </c>
      <c r="C9" s="7" t="s">
        <v>17</v>
      </c>
      <c r="D9" s="10" t="e">
        <f>#REF!</f>
        <v>#REF!</v>
      </c>
      <c r="E9" s="8" t="e">
        <f>ROUND((#REF!*#REF!)+#REF!,0)</f>
        <v>#REF!</v>
      </c>
      <c r="F9" s="8" t="e">
        <f>ROUND((#REF!*#REF!)+#REF!,0)</f>
        <v>#REF!</v>
      </c>
      <c r="G9" s="8" t="e">
        <f>ROUND((#REF!*#REF!)+#REF!,0)</f>
        <v>#REF!</v>
      </c>
      <c r="H9" s="8" t="e">
        <f>ROUND((#REF!*#REF!)+#REF!,0)</f>
        <v>#REF!</v>
      </c>
      <c r="I9" s="8" t="e">
        <f>ROUND((#REF!*#REF!)+#REF!,0)</f>
        <v>#REF!</v>
      </c>
      <c r="J9" s="8" t="e">
        <f t="shared" si="0"/>
        <v>#REF!</v>
      </c>
      <c r="K9" s="41" t="e">
        <f>#REF!</f>
        <v>#REF!</v>
      </c>
      <c r="L9" s="40" t="e">
        <f t="shared" si="1"/>
        <v>#REF!</v>
      </c>
    </row>
    <row r="10" spans="1:12" ht="47.25" customHeight="1">
      <c r="A10" s="5" t="s">
        <v>20</v>
      </c>
      <c r="B10" s="9" t="e">
        <f>#REF!</f>
        <v>#REF!</v>
      </c>
      <c r="C10" s="7" t="s">
        <v>17</v>
      </c>
      <c r="D10" s="10" t="e">
        <f>#REF!</f>
        <v>#REF!</v>
      </c>
      <c r="E10" s="8" t="e">
        <f>ROUND((#REF!*#REF!)+#REF!,0)</f>
        <v>#REF!</v>
      </c>
      <c r="F10" s="8" t="e">
        <f>ROUND((#REF!*#REF!)+#REF!,0)</f>
        <v>#REF!</v>
      </c>
      <c r="G10" s="8" t="e">
        <f>ROUND((#REF!*#REF!)+#REF!,0)</f>
        <v>#REF!</v>
      </c>
      <c r="H10" s="8" t="e">
        <f>ROUND((#REF!*#REF!)+#REF!,0)</f>
        <v>#REF!</v>
      </c>
      <c r="I10" s="8" t="e">
        <f>ROUND((#REF!*#REF!)+#REF!,0)</f>
        <v>#REF!</v>
      </c>
      <c r="J10" s="8" t="e">
        <f t="shared" si="0"/>
        <v>#REF!</v>
      </c>
      <c r="K10" s="41" t="e">
        <f>#REF!</f>
        <v>#REF!</v>
      </c>
      <c r="L10" s="40" t="e">
        <f t="shared" si="1"/>
        <v>#REF!</v>
      </c>
    </row>
    <row r="11" spans="1:12" ht="123" customHeight="1">
      <c r="A11" s="5" t="s">
        <v>21</v>
      </c>
      <c r="B11" s="9" t="e">
        <f>#REF!</f>
        <v>#REF!</v>
      </c>
      <c r="C11" s="7" t="s">
        <v>17</v>
      </c>
      <c r="D11" s="10" t="e">
        <f>#REF!</f>
        <v>#REF!</v>
      </c>
      <c r="E11" s="8" t="e">
        <f>ROUND((#REF!*#REF!)+#REF!,0)</f>
        <v>#REF!</v>
      </c>
      <c r="F11" s="8" t="e">
        <f>ROUND((#REF!*#REF!)+#REF!,0)</f>
        <v>#REF!</v>
      </c>
      <c r="G11" s="8" t="e">
        <f>ROUND((#REF!*#REF!)+#REF!,0)</f>
        <v>#REF!</v>
      </c>
      <c r="H11" s="8" t="e">
        <f>ROUND((#REF!*#REF!)+#REF!,0)</f>
        <v>#REF!</v>
      </c>
      <c r="I11" s="8" t="e">
        <f>ROUND((#REF!*#REF!)+#REF!,0)</f>
        <v>#REF!</v>
      </c>
      <c r="J11" s="8" t="e">
        <f t="shared" si="0"/>
        <v>#REF!</v>
      </c>
      <c r="K11" s="41" t="e">
        <f>#REF!</f>
        <v>#REF!</v>
      </c>
      <c r="L11" s="40" t="e">
        <f t="shared" si="1"/>
        <v>#REF!</v>
      </c>
    </row>
    <row r="12" spans="1:12" ht="176.25" customHeight="1">
      <c r="A12" s="5" t="s">
        <v>22</v>
      </c>
      <c r="B12" s="9" t="e">
        <f>#REF!</f>
        <v>#REF!</v>
      </c>
      <c r="C12" s="7" t="s">
        <v>17</v>
      </c>
      <c r="D12" s="10" t="e">
        <f>#REF!</f>
        <v>#REF!</v>
      </c>
      <c r="E12" s="8" t="e">
        <f>ROUND((#REF!*#REF!)+#REF!,0)</f>
        <v>#REF!</v>
      </c>
      <c r="F12" s="8" t="e">
        <f>ROUND((#REF!*#REF!)+#REF!,0)</f>
        <v>#REF!</v>
      </c>
      <c r="G12" s="8" t="e">
        <f>ROUND((#REF!*#REF!)+#REF!,0)</f>
        <v>#REF!</v>
      </c>
      <c r="H12" s="8" t="e">
        <f>ROUND((#REF!*#REF!)+#REF!,0)</f>
        <v>#REF!</v>
      </c>
      <c r="I12" s="8" t="e">
        <f>ROUND((#REF!*#REF!)+#REF!,0)</f>
        <v>#REF!</v>
      </c>
      <c r="J12" s="8" t="e">
        <f t="shared" si="0"/>
        <v>#REF!</v>
      </c>
      <c r="K12" s="41" t="e">
        <f>#REF!</f>
        <v>#REF!</v>
      </c>
      <c r="L12" s="40" t="e">
        <f t="shared" si="1"/>
        <v>#REF!</v>
      </c>
    </row>
    <row r="13" spans="1:12">
      <c r="A13" s="5" t="s">
        <v>23</v>
      </c>
      <c r="B13" s="9" t="e">
        <f>#REF!</f>
        <v>#REF!</v>
      </c>
      <c r="C13" s="7" t="s">
        <v>17</v>
      </c>
      <c r="D13" s="10" t="e">
        <f>#REF!</f>
        <v>#REF!</v>
      </c>
      <c r="E13" s="8" t="e">
        <f>ROUND((#REF!*#REF!)+#REF!,0)</f>
        <v>#REF!</v>
      </c>
      <c r="F13" s="8" t="e">
        <f>ROUND((#REF!*#REF!)+#REF!,0)</f>
        <v>#REF!</v>
      </c>
      <c r="G13" s="8" t="e">
        <f>ROUND((#REF!*#REF!)+#REF!,0)</f>
        <v>#REF!</v>
      </c>
      <c r="H13" s="8" t="e">
        <f>ROUND((#REF!*#REF!)+#REF!,0)</f>
        <v>#REF!</v>
      </c>
      <c r="I13" s="8" t="e">
        <f>ROUND((#REF!*#REF!)+#REF!,0)</f>
        <v>#REF!</v>
      </c>
      <c r="J13" s="8" t="e">
        <f t="shared" si="0"/>
        <v>#REF!</v>
      </c>
      <c r="K13" s="41" t="e">
        <f>#REF!</f>
        <v>#REF!</v>
      </c>
      <c r="L13" s="40" t="e">
        <f t="shared" si="1"/>
        <v>#REF!</v>
      </c>
    </row>
    <row r="14" spans="1:12" ht="57.75" customHeight="1">
      <c r="A14" s="5" t="s">
        <v>24</v>
      </c>
      <c r="B14" s="9" t="e">
        <f>#REF!</f>
        <v>#REF!</v>
      </c>
      <c r="C14" s="7" t="s">
        <v>17</v>
      </c>
      <c r="D14" s="10" t="e">
        <f>#REF!</f>
        <v>#REF!</v>
      </c>
      <c r="E14" s="8" t="e">
        <f>ROUND((#REF!*#REF!)+#REF!,0)</f>
        <v>#REF!</v>
      </c>
      <c r="F14" s="8" t="e">
        <f>ROUND((#REF!*#REF!)+#REF!,0)</f>
        <v>#REF!</v>
      </c>
      <c r="G14" s="8" t="e">
        <f>ROUND((#REF!*#REF!)+#REF!,0)</f>
        <v>#REF!</v>
      </c>
      <c r="H14" s="8" t="e">
        <f>ROUND((#REF!*#REF!)+#REF!,0)</f>
        <v>#REF!</v>
      </c>
      <c r="I14" s="8" t="e">
        <f>ROUND((#REF!*#REF!)+#REF!,0)</f>
        <v>#REF!</v>
      </c>
      <c r="J14" s="8" t="e">
        <f t="shared" si="0"/>
        <v>#REF!</v>
      </c>
      <c r="K14" s="41" t="e">
        <f>#REF!</f>
        <v>#REF!</v>
      </c>
      <c r="L14" s="40" t="e">
        <f t="shared" si="1"/>
        <v>#REF!</v>
      </c>
    </row>
    <row r="15" spans="1:12" ht="67.5" customHeight="1">
      <c r="A15" s="5" t="s">
        <v>25</v>
      </c>
      <c r="B15" s="9" t="e">
        <f>#REF!</f>
        <v>#REF!</v>
      </c>
      <c r="C15" s="7" t="s">
        <v>17</v>
      </c>
      <c r="D15" s="10" t="e">
        <f>#REF!</f>
        <v>#REF!</v>
      </c>
      <c r="E15" s="8" t="e">
        <f>ROUND((#REF!*#REF!)+#REF!,0)</f>
        <v>#REF!</v>
      </c>
      <c r="F15" s="8" t="e">
        <f>ROUND((#REF!*#REF!)+#REF!,0)</f>
        <v>#REF!</v>
      </c>
      <c r="G15" s="8" t="e">
        <f>ROUND((#REF!*#REF!)+#REF!,0)</f>
        <v>#REF!</v>
      </c>
      <c r="H15" s="8" t="e">
        <f>ROUND((#REF!*#REF!)+#REF!,0)</f>
        <v>#REF!</v>
      </c>
      <c r="I15" s="8" t="e">
        <f>ROUND((#REF!*#REF!)+#REF!,0)</f>
        <v>#REF!</v>
      </c>
      <c r="J15" s="8" t="e">
        <f t="shared" si="0"/>
        <v>#REF!</v>
      </c>
      <c r="K15" s="41" t="e">
        <f>#REF!</f>
        <v>#REF!</v>
      </c>
      <c r="L15" s="40" t="e">
        <f t="shared" si="1"/>
        <v>#REF!</v>
      </c>
    </row>
    <row r="16" spans="1:12" ht="15.75">
      <c r="A16" s="4">
        <v>3</v>
      </c>
      <c r="B16" s="361" t="e">
        <f>#REF!</f>
        <v>#REF!</v>
      </c>
      <c r="C16" s="343"/>
      <c r="D16" s="343"/>
      <c r="E16" s="343"/>
      <c r="F16" s="343"/>
      <c r="G16" s="343"/>
      <c r="H16" s="343"/>
      <c r="I16" s="343"/>
      <c r="J16" s="343"/>
      <c r="K16" s="343"/>
      <c r="L16" s="362"/>
    </row>
    <row r="17" spans="1:12" ht="34.5" customHeight="1">
      <c r="A17" s="5" t="s">
        <v>26</v>
      </c>
      <c r="B17" s="11" t="e">
        <f>#REF!</f>
        <v>#REF!</v>
      </c>
      <c r="C17" s="7" t="s">
        <v>17</v>
      </c>
      <c r="D17" s="10" t="e">
        <f>#REF!</f>
        <v>#REF!</v>
      </c>
      <c r="E17" s="8" t="e">
        <f>ROUND((#REF!*#REF!)+#REF!,0)</f>
        <v>#REF!</v>
      </c>
      <c r="F17" s="8" t="e">
        <f>ROUND((#REF!*#REF!)+#REF!,0)</f>
        <v>#REF!</v>
      </c>
      <c r="G17" s="8" t="e">
        <f>ROUND((#REF!*#REF!)+#REF!,0)</f>
        <v>#REF!</v>
      </c>
      <c r="H17" s="8" t="e">
        <f>ROUND((#REF!*#REF!)+#REF!,0)</f>
        <v>#REF!</v>
      </c>
      <c r="I17" s="8" t="e">
        <f>ROUND((#REF!*#REF!)+#REF!,0)</f>
        <v>#REF!</v>
      </c>
      <c r="J17" s="8" t="e">
        <f>SUM(E17:I17)</f>
        <v>#REF!</v>
      </c>
      <c r="K17" s="41" t="e">
        <f>#REF!</f>
        <v>#REF!</v>
      </c>
      <c r="L17" s="40" t="e">
        <f>ROUND(SUM(E17:I17),0)</f>
        <v>#REF!</v>
      </c>
    </row>
    <row r="18" spans="1:12" ht="47.25" customHeight="1">
      <c r="A18" s="5" t="s">
        <v>27</v>
      </c>
      <c r="B18" s="9" t="e">
        <f>#REF!</f>
        <v>#REF!</v>
      </c>
      <c r="C18" s="7" t="s">
        <v>17</v>
      </c>
      <c r="D18" s="10" t="e">
        <f>#REF!</f>
        <v>#REF!</v>
      </c>
      <c r="E18" s="8" t="e">
        <f>ROUND((#REF!*#REF!)+#REF!,0)</f>
        <v>#REF!</v>
      </c>
      <c r="F18" s="8" t="e">
        <f>ROUND((#REF!*#REF!)+#REF!,0)</f>
        <v>#REF!</v>
      </c>
      <c r="G18" s="8" t="e">
        <f>ROUND((#REF!*#REF!)+#REF!,0)</f>
        <v>#REF!</v>
      </c>
      <c r="H18" s="8" t="e">
        <f>ROUND((#REF!*#REF!)+#REF!,0)</f>
        <v>#REF!</v>
      </c>
      <c r="I18" s="8" t="e">
        <f>ROUND((#REF!*#REF!)+#REF!,0)</f>
        <v>#REF!</v>
      </c>
      <c r="J18" s="8" t="e">
        <f>SUM(E18:I18)</f>
        <v>#REF!</v>
      </c>
      <c r="K18" s="41">
        <v>183319</v>
      </c>
      <c r="L18" s="40" t="e">
        <f>ROUND(SUM(E18:K18),0)</f>
        <v>#REF!</v>
      </c>
    </row>
    <row r="19" spans="1:12" ht="15.75">
      <c r="A19" s="4">
        <v>4</v>
      </c>
      <c r="B19" s="361" t="e">
        <f>#REF!</f>
        <v>#REF!</v>
      </c>
      <c r="C19" s="343"/>
      <c r="D19" s="343"/>
      <c r="E19" s="343"/>
      <c r="F19" s="343"/>
      <c r="G19" s="343"/>
      <c r="H19" s="343"/>
      <c r="I19" s="343"/>
      <c r="J19" s="343"/>
      <c r="K19" s="343"/>
      <c r="L19" s="362"/>
    </row>
    <row r="20" spans="1:12" ht="46.5" customHeight="1">
      <c r="A20" s="5" t="s">
        <v>28</v>
      </c>
      <c r="B20" s="11" t="e">
        <f>#REF!</f>
        <v>#REF!</v>
      </c>
      <c r="C20" s="7" t="s">
        <v>17</v>
      </c>
      <c r="D20" s="10" t="e">
        <f>#REF!</f>
        <v>#REF!</v>
      </c>
      <c r="E20" s="8" t="e">
        <f>ROUND((#REF!*#REF!)+#REF!,0)</f>
        <v>#REF!</v>
      </c>
      <c r="F20" s="8" t="e">
        <f>ROUND((#REF!*#REF!)+#REF!,0)</f>
        <v>#REF!</v>
      </c>
      <c r="G20" s="8" t="e">
        <f>ROUND((#REF!*#REF!)+#REF!,0)</f>
        <v>#REF!</v>
      </c>
      <c r="H20" s="8" t="e">
        <f>ROUND((#REF!*#REF!)+#REF!,0)</f>
        <v>#REF!</v>
      </c>
      <c r="I20" s="8" t="e">
        <f>ROUND((#REF!*#REF!)+#REF!,0)</f>
        <v>#REF!</v>
      </c>
      <c r="J20" s="8" t="e">
        <f>SUM(E20:I20)</f>
        <v>#REF!</v>
      </c>
      <c r="K20" s="41" t="e">
        <f>#REF!</f>
        <v>#REF!</v>
      </c>
      <c r="L20" s="40" t="e">
        <f>ROUND(SUM(E20:I20),0)</f>
        <v>#REF!</v>
      </c>
    </row>
    <row r="21" spans="1:12" ht="15.75" customHeight="1">
      <c r="A21" s="4">
        <v>5</v>
      </c>
      <c r="B21" s="361" t="e">
        <f>#REF!</f>
        <v>#REF!</v>
      </c>
      <c r="C21" s="343"/>
      <c r="D21" s="343"/>
      <c r="E21" s="343"/>
      <c r="F21" s="343"/>
      <c r="G21" s="343"/>
      <c r="H21" s="343"/>
      <c r="I21" s="343"/>
      <c r="J21" s="343"/>
      <c r="K21" s="343"/>
      <c r="L21" s="362"/>
    </row>
    <row r="22" spans="1:12" ht="135" customHeight="1" thickBot="1">
      <c r="A22" s="42" t="s">
        <v>29</v>
      </c>
      <c r="B22" s="43" t="e">
        <f>#REF!</f>
        <v>#REF!</v>
      </c>
      <c r="C22" s="44" t="s">
        <v>17</v>
      </c>
      <c r="D22" s="10" t="e">
        <f>#REF!</f>
        <v>#REF!</v>
      </c>
      <c r="E22" s="8" t="e">
        <f>ROUND((#REF!*#REF!)+#REF!,0)</f>
        <v>#REF!</v>
      </c>
      <c r="F22" s="8" t="e">
        <f>ROUND((#REF!*#REF!)+#REF!,0)</f>
        <v>#REF!</v>
      </c>
      <c r="G22" s="8" t="e">
        <f>ROUND((#REF!*#REF!)+#REF!,0)</f>
        <v>#REF!</v>
      </c>
      <c r="H22" s="8" t="e">
        <f>ROUND((#REF!*#REF!)+#REF!,0)</f>
        <v>#REF!</v>
      </c>
      <c r="I22" s="8" t="e">
        <f>ROUND((#REF!*#REF!)+#REF!,0)</f>
        <v>#REF!</v>
      </c>
      <c r="J22" s="8" t="e">
        <f>SUM(E22:I22)</f>
        <v>#REF!</v>
      </c>
      <c r="K22" s="45" t="e">
        <f>#REF!</f>
        <v>#REF!</v>
      </c>
      <c r="L22" s="40" t="e">
        <f>ROUND(SUM(E22:I22),0)</f>
        <v>#REF!</v>
      </c>
    </row>
    <row r="23" spans="1:12" ht="16.5" customHeight="1" thickBot="1">
      <c r="A23" s="353" t="s">
        <v>30</v>
      </c>
      <c r="B23" s="354"/>
      <c r="C23" s="354"/>
      <c r="D23" s="354"/>
      <c r="E23" s="354"/>
      <c r="F23" s="354"/>
      <c r="G23" s="354"/>
      <c r="H23" s="354"/>
      <c r="I23" s="355"/>
      <c r="J23" s="46" t="e">
        <f>SUM(J6:J22)</f>
        <v>#REF!</v>
      </c>
      <c r="K23" s="47"/>
      <c r="L23" s="48" t="e">
        <f>SUM(L6:L22)</f>
        <v>#REF!</v>
      </c>
    </row>
    <row r="24" spans="1:12" ht="16.5" customHeight="1">
      <c r="A24" s="356" t="e">
        <f>_xlfn.SINGLE(#REF!)</f>
        <v>#REF!</v>
      </c>
      <c r="B24" s="357"/>
      <c r="C24" s="357"/>
      <c r="D24" s="357"/>
      <c r="E24" s="357"/>
      <c r="F24" s="357"/>
      <c r="G24" s="357"/>
      <c r="H24" s="357"/>
      <c r="I24" s="358"/>
      <c r="J24" s="49"/>
      <c r="K24" s="50"/>
      <c r="L24" s="51" t="e">
        <f>#REF!</f>
        <v>#REF!</v>
      </c>
    </row>
    <row r="25" spans="1:12" ht="15.75" customHeight="1">
      <c r="A25" s="356" t="e">
        <f>_xlfn.SINGLE(#REF!)</f>
        <v>#REF!</v>
      </c>
      <c r="B25" s="357"/>
      <c r="C25" s="357"/>
      <c r="D25" s="357"/>
      <c r="E25" s="357"/>
      <c r="F25" s="357"/>
      <c r="G25" s="357"/>
      <c r="H25" s="357"/>
      <c r="I25" s="358"/>
      <c r="J25" s="49"/>
      <c r="K25" s="50" t="e">
        <f>L25/L23</f>
        <v>#REF!</v>
      </c>
      <c r="L25" s="51" t="e">
        <f>#REF!</f>
        <v>#REF!</v>
      </c>
    </row>
    <row r="26" spans="1:12" ht="15.75" customHeight="1">
      <c r="A26" s="342" t="e">
        <f>_xlfn.SINGLE(#REF!)</f>
        <v>#REF!</v>
      </c>
      <c r="B26" s="343"/>
      <c r="C26" s="343"/>
      <c r="D26" s="343"/>
      <c r="E26" s="343"/>
      <c r="F26" s="343"/>
      <c r="G26" s="343"/>
      <c r="H26" s="343"/>
      <c r="I26" s="344"/>
      <c r="J26" s="49"/>
      <c r="K26" s="50"/>
      <c r="L26" s="51" t="e">
        <f>#REF!</f>
        <v>#REF!</v>
      </c>
    </row>
    <row r="27" spans="1:12" ht="15.75" customHeight="1">
      <c r="A27" s="342"/>
      <c r="B27" s="343"/>
      <c r="C27" s="343"/>
      <c r="D27" s="343"/>
      <c r="E27" s="342" t="s">
        <v>31</v>
      </c>
      <c r="F27" s="359"/>
      <c r="G27" s="359"/>
      <c r="H27" s="359"/>
      <c r="I27" s="360"/>
      <c r="J27" s="49"/>
      <c r="K27" s="50"/>
      <c r="L27" s="51" t="e">
        <f>#REF!</f>
        <v>#REF!</v>
      </c>
    </row>
    <row r="28" spans="1:12" ht="15.75" customHeight="1">
      <c r="A28" s="342" t="s">
        <v>32</v>
      </c>
      <c r="B28" s="343"/>
      <c r="C28" s="343"/>
      <c r="D28" s="343"/>
      <c r="E28" s="343"/>
      <c r="F28" s="343"/>
      <c r="G28" s="343"/>
      <c r="H28" s="343"/>
      <c r="I28" s="344"/>
      <c r="J28" s="52"/>
      <c r="K28" s="53">
        <v>2E-3</v>
      </c>
      <c r="L28" s="54" t="e">
        <f>ROUND((L23+L25)*K28,0)</f>
        <v>#REF!</v>
      </c>
    </row>
    <row r="29" spans="1:12" ht="16.5" customHeight="1" thickBot="1">
      <c r="A29" s="345" t="s">
        <v>33</v>
      </c>
      <c r="B29" s="346"/>
      <c r="C29" s="346"/>
      <c r="D29" s="346"/>
      <c r="E29" s="346"/>
      <c r="F29" s="346"/>
      <c r="G29" s="346"/>
      <c r="H29" s="346"/>
      <c r="I29" s="347"/>
      <c r="J29" s="12"/>
      <c r="K29" s="13"/>
      <c r="L29" s="14" t="e">
        <f>ROUND(SUM(L23:L28),0)</f>
        <v>#REF!</v>
      </c>
    </row>
    <row r="30" spans="1:12" ht="16.5" customHeight="1" thickBot="1">
      <c r="A30" s="348" t="s">
        <v>34</v>
      </c>
      <c r="B30" s="349"/>
      <c r="C30" s="349"/>
      <c r="D30" s="349"/>
      <c r="E30" s="349"/>
      <c r="F30" s="349"/>
      <c r="G30" s="349"/>
      <c r="H30" s="349"/>
      <c r="I30" s="349"/>
      <c r="J30" s="15"/>
      <c r="K30" s="16"/>
      <c r="L30" s="17" t="e">
        <f>ROUND(L29/D9,0)</f>
        <v>#REF!</v>
      </c>
    </row>
    <row r="31" spans="1:12" ht="15.75" customHeight="1" thickTop="1">
      <c r="A31" s="18"/>
      <c r="B31" s="18"/>
      <c r="C31" s="18"/>
      <c r="D31" s="19"/>
      <c r="E31" s="18"/>
      <c r="F31" s="18"/>
      <c r="G31" s="18"/>
      <c r="H31" s="18"/>
      <c r="I31" s="18"/>
      <c r="J31" s="18"/>
      <c r="K31" s="20"/>
      <c r="L31" s="3"/>
    </row>
    <row r="32" spans="1:12" ht="15.75" customHeight="1">
      <c r="A32" s="18"/>
      <c r="B32" s="18"/>
      <c r="C32" s="18"/>
      <c r="D32" s="19"/>
      <c r="E32" s="18"/>
      <c r="F32" s="18"/>
      <c r="G32" s="18"/>
      <c r="H32" s="18"/>
      <c r="I32" s="18"/>
      <c r="J32" s="18"/>
      <c r="K32" s="18"/>
      <c r="L32" s="3"/>
    </row>
    <row r="33" spans="1:12" ht="15.75" customHeight="1">
      <c r="A33" s="18"/>
      <c r="B33" s="18"/>
      <c r="C33" s="19"/>
      <c r="D33" s="19"/>
      <c r="E33" s="19"/>
      <c r="F33" s="18"/>
      <c r="G33" s="18"/>
      <c r="H33" s="18"/>
      <c r="I33" s="18"/>
      <c r="J33" s="21"/>
      <c r="K33" s="22"/>
      <c r="L33" s="55"/>
    </row>
    <row r="34" spans="1:12" ht="15.75" customHeight="1">
      <c r="A34" s="18"/>
      <c r="B34" s="23"/>
      <c r="C34" s="18"/>
      <c r="D34" s="24"/>
      <c r="E34" s="23"/>
      <c r="F34" s="25"/>
      <c r="G34" s="26"/>
      <c r="H34" s="27"/>
      <c r="I34" s="27"/>
      <c r="J34" s="27"/>
      <c r="K34" s="28"/>
      <c r="L34" s="56"/>
    </row>
    <row r="35" spans="1:12" ht="15.75" customHeight="1">
      <c r="A35" s="18"/>
      <c r="B35" s="18" t="s">
        <v>35</v>
      </c>
      <c r="C35" s="18"/>
      <c r="D35" s="350" t="s">
        <v>36</v>
      </c>
      <c r="E35" s="351"/>
      <c r="F35" s="351"/>
      <c r="G35" s="26"/>
      <c r="H35" s="352" t="s">
        <v>37</v>
      </c>
      <c r="I35" s="351"/>
      <c r="J35" s="351"/>
      <c r="K35" s="351"/>
      <c r="L35" s="56"/>
    </row>
    <row r="36" spans="1:12" ht="15" customHeight="1">
      <c r="A36" s="18"/>
      <c r="B36" s="18"/>
      <c r="C36" s="18"/>
      <c r="D36" s="19"/>
      <c r="E36" s="18"/>
      <c r="F36" s="29"/>
      <c r="G36" s="18"/>
      <c r="H36" s="18"/>
      <c r="I36" s="18"/>
      <c r="J36" s="18"/>
      <c r="K36" s="18"/>
      <c r="L36" s="2"/>
    </row>
    <row r="37" spans="1:12" ht="15" customHeight="1">
      <c r="A37" s="2"/>
      <c r="B37" s="2"/>
      <c r="C37" s="2"/>
      <c r="D37" s="31"/>
      <c r="E37" s="2"/>
      <c r="F37" s="2"/>
      <c r="G37" s="2"/>
      <c r="H37" s="2"/>
      <c r="I37" s="2"/>
      <c r="J37" s="2"/>
      <c r="K37" s="2"/>
      <c r="L37" s="2"/>
    </row>
    <row r="38" spans="1:12" ht="15" customHeight="1">
      <c r="A38" s="2"/>
      <c r="B38" s="2"/>
      <c r="C38" s="2"/>
      <c r="D38" s="31"/>
      <c r="E38" s="2"/>
      <c r="F38" s="2"/>
      <c r="G38" s="2"/>
      <c r="H38" s="2"/>
      <c r="I38" s="2"/>
      <c r="J38" s="2"/>
      <c r="K38" s="2"/>
      <c r="L38" s="2"/>
    </row>
    <row r="39" spans="1:12" ht="15" customHeight="1">
      <c r="A39" s="2"/>
      <c r="B39" s="2"/>
      <c r="C39" s="2"/>
      <c r="D39" s="31"/>
      <c r="E39" s="2"/>
      <c r="F39" s="2"/>
      <c r="G39" s="2"/>
      <c r="H39" s="2"/>
      <c r="I39" s="2"/>
      <c r="J39" s="2"/>
      <c r="K39" s="2"/>
      <c r="L39" s="2"/>
    </row>
    <row r="40" spans="1:12" ht="15.75" customHeight="1">
      <c r="A40" s="2"/>
      <c r="B40" s="2"/>
      <c r="C40" s="2"/>
      <c r="D40" s="31"/>
      <c r="E40" s="2"/>
      <c r="F40" s="2"/>
      <c r="G40" s="2"/>
      <c r="H40" s="2"/>
      <c r="I40" s="2"/>
      <c r="J40" s="2"/>
      <c r="K40" s="2"/>
      <c r="L40" s="2"/>
    </row>
    <row r="41" spans="1:12" ht="15.75" customHeight="1">
      <c r="A41" s="2"/>
      <c r="B41" s="2"/>
      <c r="C41" s="2"/>
      <c r="D41" s="31"/>
      <c r="E41" s="2"/>
      <c r="F41" s="2"/>
      <c r="G41" s="2"/>
      <c r="H41" s="2"/>
      <c r="I41" s="2"/>
      <c r="J41" s="2"/>
      <c r="K41" s="2"/>
      <c r="L41" s="57"/>
    </row>
    <row r="42" spans="1:12" ht="15.75" customHeight="1">
      <c r="A42" s="2"/>
      <c r="B42" s="2"/>
      <c r="C42" s="2"/>
      <c r="D42" s="31"/>
      <c r="E42" s="2"/>
      <c r="F42" s="2"/>
      <c r="G42" s="2"/>
      <c r="H42" s="2"/>
      <c r="I42" s="2"/>
      <c r="J42" s="2"/>
      <c r="K42" s="2"/>
      <c r="L42" s="57"/>
    </row>
    <row r="43" spans="1:12" ht="15.75" customHeight="1">
      <c r="A43" s="2"/>
      <c r="B43" s="2"/>
      <c r="C43" s="2"/>
      <c r="D43" s="31"/>
      <c r="E43" s="2"/>
      <c r="F43" s="2"/>
      <c r="G43" s="2"/>
      <c r="H43" s="2"/>
      <c r="I43" s="2"/>
      <c r="J43" s="2"/>
      <c r="K43" s="2"/>
      <c r="L43" s="57"/>
    </row>
    <row r="44" spans="1:12" ht="15.75" customHeight="1">
      <c r="A44" s="2"/>
      <c r="B44" s="2"/>
      <c r="C44" s="2"/>
      <c r="D44" s="31"/>
      <c r="E44" s="2"/>
      <c r="F44" s="2"/>
      <c r="G44" s="2"/>
      <c r="H44" s="2"/>
      <c r="I44" s="2"/>
      <c r="J44" s="2"/>
      <c r="K44" s="2"/>
      <c r="L44" s="57"/>
    </row>
    <row r="45" spans="1:12" ht="15.75" customHeight="1">
      <c r="A45" s="2"/>
      <c r="B45" s="2"/>
      <c r="C45" s="2"/>
      <c r="D45" s="31"/>
      <c r="E45" s="2"/>
      <c r="F45" s="2"/>
      <c r="G45" s="2"/>
      <c r="H45" s="2"/>
      <c r="I45" s="2"/>
      <c r="J45" s="2"/>
      <c r="K45" s="2"/>
      <c r="L45" s="2"/>
    </row>
    <row r="46" spans="1:1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.75" customHeight="1"/>
    <row r="102" spans="1:12" ht="15.75" customHeight="1"/>
    <row r="103" spans="1:12" ht="15.75" customHeight="1"/>
    <row r="104" spans="1:12" ht="15.75" customHeight="1"/>
    <row r="105" spans="1:12" ht="15.75" customHeight="1"/>
    <row r="106" spans="1:12" ht="15.75" customHeight="1"/>
    <row r="107" spans="1:12" ht="15.75" customHeight="1"/>
    <row r="108" spans="1:12" ht="15.75" customHeight="1"/>
    <row r="109" spans="1:12" ht="15.75" customHeight="1"/>
    <row r="110" spans="1:12" ht="15.75" customHeight="1"/>
    <row r="111" spans="1:12" ht="15.75" customHeight="1"/>
    <row r="112" spans="1: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21:L21"/>
    <mergeCell ref="A1:L1"/>
    <mergeCell ref="A2:L2"/>
    <mergeCell ref="B7:L7"/>
    <mergeCell ref="B16:L16"/>
    <mergeCell ref="B19:L19"/>
    <mergeCell ref="A23:I23"/>
    <mergeCell ref="A24:I24"/>
    <mergeCell ref="A25:I25"/>
    <mergeCell ref="A26:I26"/>
    <mergeCell ref="A27:D27"/>
    <mergeCell ref="E27:I27"/>
    <mergeCell ref="A28:I28"/>
    <mergeCell ref="A29:I29"/>
    <mergeCell ref="A30:I30"/>
    <mergeCell ref="D35:F35"/>
    <mergeCell ref="H35:K35"/>
  </mergeCells>
  <printOptions horizontalCentered="1" verticalCentered="1"/>
  <pageMargins left="0.51181102362204722" right="0.51181102362204722" top="0.35433070866141736" bottom="0.35433070866141736" header="0" footer="0"/>
  <pageSetup paperSize="9" scale="40" orientation="landscape" r:id="rId1"/>
  <headerFooter>
    <oddFooter>&amp;CPág. &amp;P de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K995"/>
  <sheetViews>
    <sheetView showGridLines="0"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 customHeight="1"/>
  <cols>
    <col min="1" max="1" width="10.7109375" style="58" customWidth="1"/>
    <col min="2" max="2" width="56.85546875" style="58" customWidth="1"/>
    <col min="3" max="3" width="18.5703125" style="58" customWidth="1"/>
    <col min="4" max="4" width="17.140625" style="58" customWidth="1"/>
    <col min="5" max="5" width="17" style="58" customWidth="1"/>
    <col min="6" max="6" width="25.85546875" style="58" customWidth="1"/>
    <col min="7" max="7" width="29.140625" style="58" customWidth="1"/>
    <col min="8" max="11" width="10.7109375" style="58" customWidth="1"/>
    <col min="12" max="16384" width="14.42578125" style="58"/>
  </cols>
  <sheetData>
    <row r="1" spans="1:11" ht="15.75">
      <c r="A1" s="396" t="s">
        <v>322</v>
      </c>
      <c r="B1" s="397"/>
      <c r="C1" s="397"/>
      <c r="D1" s="397"/>
      <c r="E1" s="397"/>
      <c r="F1" s="397"/>
      <c r="G1" s="398"/>
      <c r="H1" s="59"/>
      <c r="I1" s="59"/>
      <c r="J1" s="59"/>
      <c r="K1" s="59"/>
    </row>
    <row r="2" spans="1:11" ht="16.5" thickBot="1">
      <c r="A2" s="447" t="s">
        <v>261</v>
      </c>
      <c r="B2" s="346"/>
      <c r="C2" s="346"/>
      <c r="D2" s="346"/>
      <c r="E2" s="346"/>
      <c r="F2" s="346"/>
      <c r="G2" s="529"/>
      <c r="H2" s="59"/>
      <c r="I2" s="59"/>
      <c r="J2" s="59"/>
      <c r="K2" s="59"/>
    </row>
    <row r="3" spans="1:11" ht="16.5" thickBot="1">
      <c r="A3" s="449" t="s">
        <v>262</v>
      </c>
      <c r="B3" s="354"/>
      <c r="C3" s="354"/>
      <c r="D3" s="354"/>
      <c r="E3" s="354"/>
      <c r="F3" s="354"/>
      <c r="G3" s="530"/>
      <c r="H3" s="59"/>
      <c r="I3" s="59"/>
      <c r="J3" s="59"/>
      <c r="K3" s="59"/>
    </row>
    <row r="4" spans="1:11" ht="34.9" customHeight="1">
      <c r="A4" s="476" t="str">
        <f>+'ANEXO 3 OFERTA ECON.'!B14</f>
        <v>2.6</v>
      </c>
      <c r="B4" s="477" t="str">
        <f>+'ANEXO 3 OFERTA ECON.'!C14</f>
        <v>Suministro e instalación de controlador de carga, 50A, 150/48Vdc MPPT Sola; eficiencia mínima del 98%, apto para cargar bateria tipo LiFePO4. Con todas las protecciones eléctricas necesarias en caso de sobrecarga, cortocircuito, advertencia de alto voltaje, polaridad inversa, alta temperatura y corriente nocturna inversa</v>
      </c>
      <c r="C4" s="531"/>
      <c r="D4" s="531"/>
      <c r="E4" s="532"/>
      <c r="F4" s="483" t="s">
        <v>11</v>
      </c>
      <c r="G4" s="533" t="str">
        <f>+'ANEXO 3 OFERTA ECON.'!D14</f>
        <v>und</v>
      </c>
      <c r="H4" s="59"/>
      <c r="I4" s="59"/>
      <c r="J4" s="59"/>
      <c r="K4" s="59"/>
    </row>
    <row r="5" spans="1:11" ht="20.45" customHeight="1">
      <c r="A5" s="405"/>
      <c r="B5" s="409"/>
      <c r="C5" s="410"/>
      <c r="D5" s="410"/>
      <c r="E5" s="411"/>
      <c r="F5" s="413"/>
      <c r="G5" s="534"/>
      <c r="H5" s="59"/>
      <c r="I5" s="59"/>
      <c r="J5" s="59"/>
      <c r="K5" s="59"/>
    </row>
    <row r="6" spans="1:11" ht="15.75">
      <c r="A6" s="512" t="s">
        <v>173</v>
      </c>
      <c r="B6" s="343"/>
      <c r="C6" s="343"/>
      <c r="D6" s="343"/>
      <c r="E6" s="343"/>
      <c r="F6" s="343"/>
      <c r="G6" s="394"/>
      <c r="H6" s="59"/>
      <c r="I6" s="59"/>
      <c r="J6" s="59"/>
      <c r="K6" s="59"/>
    </row>
    <row r="7" spans="1:11" ht="15.75">
      <c r="A7" s="106" t="s">
        <v>10</v>
      </c>
      <c r="B7" s="514" t="s">
        <v>0</v>
      </c>
      <c r="C7" s="515"/>
      <c r="D7" s="107" t="s">
        <v>174</v>
      </c>
      <c r="E7" s="107" t="s">
        <v>175</v>
      </c>
      <c r="F7" s="107" t="s">
        <v>176</v>
      </c>
      <c r="G7" s="108" t="s">
        <v>177</v>
      </c>
      <c r="H7" s="59"/>
      <c r="I7" s="59"/>
      <c r="J7" s="59"/>
      <c r="K7" s="59"/>
    </row>
    <row r="8" spans="1:11" ht="15.75">
      <c r="A8" s="109">
        <v>1</v>
      </c>
      <c r="B8" s="516" t="s">
        <v>272</v>
      </c>
      <c r="C8" s="517"/>
      <c r="D8" s="110" t="s">
        <v>199</v>
      </c>
      <c r="E8" s="70">
        <v>0</v>
      </c>
      <c r="F8" s="110">
        <v>1</v>
      </c>
      <c r="G8" s="111">
        <f>E8*F8</f>
        <v>0</v>
      </c>
      <c r="H8" s="59"/>
      <c r="I8" s="59"/>
      <c r="J8" s="59"/>
      <c r="K8" s="59"/>
    </row>
    <row r="9" spans="1:11" ht="15.75">
      <c r="A9" s="109"/>
      <c r="B9" s="518"/>
      <c r="C9" s="519"/>
      <c r="D9" s="110"/>
      <c r="E9" s="112"/>
      <c r="F9" s="113"/>
      <c r="G9" s="111"/>
      <c r="H9" s="59"/>
      <c r="I9" s="59"/>
      <c r="J9" s="59"/>
      <c r="K9" s="59"/>
    </row>
    <row r="10" spans="1:11" ht="15.75">
      <c r="A10" s="523" t="s">
        <v>182</v>
      </c>
      <c r="B10" s="524"/>
      <c r="C10" s="524"/>
      <c r="D10" s="524"/>
      <c r="E10" s="524"/>
      <c r="F10" s="525"/>
      <c r="G10" s="114">
        <f>SUM(G8:G9)</f>
        <v>0</v>
      </c>
      <c r="H10" s="59"/>
      <c r="I10" s="59"/>
      <c r="J10" s="59"/>
      <c r="K10" s="59"/>
    </row>
    <row r="11" spans="1:11" ht="15.75">
      <c r="A11" s="512" t="s">
        <v>183</v>
      </c>
      <c r="B11" s="343"/>
      <c r="C11" s="343"/>
      <c r="D11" s="343"/>
      <c r="E11" s="343"/>
      <c r="F11" s="343"/>
      <c r="G11" s="394"/>
      <c r="H11" s="59"/>
      <c r="I11" s="59"/>
      <c r="J11" s="59"/>
      <c r="K11" s="59"/>
    </row>
    <row r="12" spans="1:11" ht="15.75">
      <c r="A12" s="106" t="s">
        <v>10</v>
      </c>
      <c r="B12" s="514" t="s">
        <v>0</v>
      </c>
      <c r="C12" s="515"/>
      <c r="D12" s="107" t="s">
        <v>184</v>
      </c>
      <c r="E12" s="107" t="s">
        <v>185</v>
      </c>
      <c r="F12" s="107" t="s">
        <v>12</v>
      </c>
      <c r="G12" s="108" t="s">
        <v>177</v>
      </c>
      <c r="H12" s="59"/>
      <c r="I12" s="59"/>
      <c r="J12" s="59"/>
      <c r="K12" s="59"/>
    </row>
    <row r="13" spans="1:11" ht="15.75">
      <c r="A13" s="230"/>
      <c r="B13" s="231"/>
      <c r="C13" s="231"/>
      <c r="D13" s="107"/>
      <c r="E13" s="107"/>
      <c r="F13" s="107"/>
      <c r="G13" s="108"/>
      <c r="H13" s="59"/>
      <c r="I13" s="59"/>
      <c r="J13" s="59"/>
      <c r="K13" s="59"/>
    </row>
    <row r="14" spans="1:11" ht="15.75">
      <c r="A14" s="526" t="s">
        <v>263</v>
      </c>
      <c r="B14" s="527"/>
      <c r="C14" s="528"/>
      <c r="D14" s="76" t="s">
        <v>17</v>
      </c>
      <c r="E14" s="115">
        <v>0</v>
      </c>
      <c r="F14" s="76">
        <v>1</v>
      </c>
      <c r="G14" s="192">
        <f>E14*F14</f>
        <v>0</v>
      </c>
      <c r="H14" s="59"/>
      <c r="I14" s="59"/>
      <c r="J14" s="59"/>
      <c r="K14" s="59"/>
    </row>
    <row r="15" spans="1:11" ht="15.75">
      <c r="A15" s="395" t="s">
        <v>182</v>
      </c>
      <c r="B15" s="433"/>
      <c r="C15" s="433"/>
      <c r="D15" s="433"/>
      <c r="E15" s="433"/>
      <c r="F15" s="434"/>
      <c r="G15" s="193">
        <f>G14</f>
        <v>0</v>
      </c>
      <c r="H15" s="59"/>
      <c r="I15" s="59"/>
      <c r="J15" s="59"/>
      <c r="K15" s="59" t="s">
        <v>263</v>
      </c>
    </row>
    <row r="16" spans="1:11" ht="15.75">
      <c r="A16" s="512" t="s">
        <v>214</v>
      </c>
      <c r="B16" s="343"/>
      <c r="C16" s="343"/>
      <c r="D16" s="343"/>
      <c r="E16" s="343"/>
      <c r="F16" s="343"/>
      <c r="G16" s="394"/>
      <c r="H16" s="59"/>
      <c r="I16" s="59"/>
      <c r="J16" s="59"/>
      <c r="K16" s="59" t="s">
        <v>264</v>
      </c>
    </row>
    <row r="17" spans="1:11" ht="31.5">
      <c r="A17" s="60" t="s">
        <v>10</v>
      </c>
      <c r="B17" s="61" t="s">
        <v>260</v>
      </c>
      <c r="C17" s="61" t="s">
        <v>11</v>
      </c>
      <c r="D17" s="61" t="s">
        <v>12</v>
      </c>
      <c r="E17" s="61" t="s">
        <v>215</v>
      </c>
      <c r="F17" s="66" t="s">
        <v>216</v>
      </c>
      <c r="G17" s="62" t="s">
        <v>177</v>
      </c>
      <c r="H17" s="59"/>
      <c r="I17" s="59"/>
      <c r="J17" s="59"/>
      <c r="K17" s="59"/>
    </row>
    <row r="18" spans="1:11" ht="15.75">
      <c r="A18" s="75">
        <v>1</v>
      </c>
      <c r="B18" s="152" t="s">
        <v>326</v>
      </c>
      <c r="C18" s="76" t="s">
        <v>75</v>
      </c>
      <c r="D18" s="116">
        <v>2.5</v>
      </c>
      <c r="E18" s="67">
        <v>0</v>
      </c>
      <c r="F18" s="67">
        <v>0</v>
      </c>
      <c r="G18" s="178">
        <f>D18*E18+F18</f>
        <v>0</v>
      </c>
      <c r="H18" s="59"/>
      <c r="I18" s="59"/>
      <c r="J18" s="59"/>
      <c r="K18" s="59"/>
    </row>
    <row r="19" spans="1:11" ht="15.75">
      <c r="A19" s="75">
        <v>2</v>
      </c>
      <c r="B19" s="152" t="s">
        <v>327</v>
      </c>
      <c r="C19" s="76" t="s">
        <v>75</v>
      </c>
      <c r="D19" s="116">
        <v>2.5</v>
      </c>
      <c r="E19" s="67">
        <v>0</v>
      </c>
      <c r="F19" s="82">
        <v>0</v>
      </c>
      <c r="G19" s="178">
        <f>D19*E19+F19</f>
        <v>0</v>
      </c>
      <c r="H19" s="59"/>
      <c r="I19" s="59"/>
      <c r="J19" s="59"/>
      <c r="K19" s="59"/>
    </row>
    <row r="20" spans="1:11" ht="15.75">
      <c r="A20" s="109"/>
      <c r="B20" s="117"/>
      <c r="C20" s="110"/>
      <c r="D20" s="110"/>
      <c r="E20" s="112"/>
      <c r="F20" s="112"/>
      <c r="G20" s="194"/>
      <c r="H20" s="59"/>
      <c r="I20" s="59"/>
      <c r="J20" s="59"/>
      <c r="K20" s="59"/>
    </row>
    <row r="21" spans="1:11" ht="15.75" customHeight="1">
      <c r="A21" s="520" t="s">
        <v>182</v>
      </c>
      <c r="B21" s="521"/>
      <c r="C21" s="521"/>
      <c r="D21" s="521"/>
      <c r="E21" s="521"/>
      <c r="F21" s="522"/>
      <c r="G21" s="195">
        <f>ROUND(SUM(G18:G20),0)</f>
        <v>0</v>
      </c>
      <c r="H21" s="59"/>
      <c r="I21" s="59"/>
      <c r="J21" s="59"/>
      <c r="K21" s="59"/>
    </row>
    <row r="22" spans="1:11" ht="15.75" customHeight="1">
      <c r="A22" s="512" t="s">
        <v>190</v>
      </c>
      <c r="B22" s="343"/>
      <c r="C22" s="343"/>
      <c r="D22" s="343"/>
      <c r="E22" s="343"/>
      <c r="F22" s="343"/>
      <c r="G22" s="394"/>
      <c r="H22" s="59"/>
      <c r="I22" s="59"/>
      <c r="J22" s="59"/>
      <c r="K22" s="59"/>
    </row>
    <row r="23" spans="1:11" ht="15.75" customHeight="1">
      <c r="A23" s="60" t="s">
        <v>10</v>
      </c>
      <c r="B23" s="61" t="s">
        <v>0</v>
      </c>
      <c r="C23" s="107" t="s">
        <v>12</v>
      </c>
      <c r="D23" s="118" t="s">
        <v>191</v>
      </c>
      <c r="E23" s="61" t="s">
        <v>192</v>
      </c>
      <c r="F23" s="107" t="s">
        <v>193</v>
      </c>
      <c r="G23" s="108" t="s">
        <v>194</v>
      </c>
      <c r="H23" s="59"/>
      <c r="I23" s="59"/>
      <c r="J23" s="59"/>
      <c r="K23" s="59"/>
    </row>
    <row r="24" spans="1:11" ht="15.75" customHeight="1">
      <c r="A24" s="75">
        <v>1</v>
      </c>
      <c r="B24" s="152" t="s">
        <v>227</v>
      </c>
      <c r="C24" s="145">
        <v>1</v>
      </c>
      <c r="D24" s="148">
        <v>0</v>
      </c>
      <c r="E24" s="148">
        <v>0</v>
      </c>
      <c r="F24" s="161">
        <v>0.25</v>
      </c>
      <c r="G24" s="178">
        <f>ROUND((D24+E24)*F24*C24,0)</f>
        <v>0</v>
      </c>
      <c r="H24" s="59"/>
      <c r="I24" s="59"/>
      <c r="J24" s="59"/>
      <c r="K24" s="59"/>
    </row>
    <row r="25" spans="1:11" ht="15.75" customHeight="1">
      <c r="A25" s="75">
        <v>2</v>
      </c>
      <c r="B25" s="152" t="s">
        <v>218</v>
      </c>
      <c r="C25" s="145">
        <v>1</v>
      </c>
      <c r="D25" s="67">
        <v>0</v>
      </c>
      <c r="E25" s="67">
        <v>0</v>
      </c>
      <c r="F25" s="161">
        <v>0.25</v>
      </c>
      <c r="G25" s="178">
        <f>ROUND((D25+E25)*F25*C25,0)</f>
        <v>0</v>
      </c>
      <c r="H25" s="59"/>
      <c r="I25" s="59"/>
      <c r="J25" s="59"/>
      <c r="K25" s="59"/>
    </row>
    <row r="26" spans="1:11" ht="15.75" customHeight="1">
      <c r="A26" s="109"/>
      <c r="B26" s="113"/>
      <c r="C26" s="113"/>
      <c r="D26" s="112"/>
      <c r="E26" s="119"/>
      <c r="F26" s="113"/>
      <c r="G26" s="194"/>
      <c r="H26" s="59"/>
      <c r="I26" s="59"/>
      <c r="J26" s="59"/>
      <c r="K26" s="59"/>
    </row>
    <row r="27" spans="1:11" ht="15.75" customHeight="1">
      <c r="A27" s="523" t="s">
        <v>182</v>
      </c>
      <c r="B27" s="524"/>
      <c r="C27" s="524"/>
      <c r="D27" s="524"/>
      <c r="E27" s="524"/>
      <c r="F27" s="525"/>
      <c r="G27" s="195">
        <f>SUM(G24:G26)</f>
        <v>0</v>
      </c>
      <c r="H27" s="59"/>
      <c r="I27" s="59"/>
      <c r="J27" s="59"/>
      <c r="K27" s="59"/>
    </row>
    <row r="28" spans="1:11" ht="15.75" customHeight="1" thickBot="1">
      <c r="A28" s="513" t="s">
        <v>196</v>
      </c>
      <c r="B28" s="346"/>
      <c r="C28" s="346"/>
      <c r="D28" s="346"/>
      <c r="E28" s="346"/>
      <c r="F28" s="347"/>
      <c r="G28" s="196">
        <f>G10+G15+G21+G27</f>
        <v>0</v>
      </c>
      <c r="H28" s="59"/>
      <c r="I28" s="59"/>
      <c r="J28" s="59"/>
      <c r="K28" s="59"/>
    </row>
    <row r="29" spans="1:11" ht="15.75" customHeight="1">
      <c r="A29" s="173"/>
      <c r="B29" s="173"/>
      <c r="C29" s="59"/>
      <c r="D29" s="59"/>
      <c r="E29" s="59"/>
      <c r="F29" s="59"/>
      <c r="G29" s="59"/>
      <c r="H29" s="59"/>
      <c r="I29" s="59"/>
      <c r="J29" s="59"/>
      <c r="K29" s="59"/>
    </row>
    <row r="30" spans="1:11" ht="15.75" customHeight="1">
      <c r="A30" s="173"/>
      <c r="B30" s="173"/>
      <c r="C30" s="59"/>
      <c r="D30" s="59"/>
      <c r="E30" s="59"/>
      <c r="F30" s="59"/>
      <c r="G30" s="59"/>
      <c r="H30" s="59"/>
      <c r="I30" s="59"/>
      <c r="J30" s="59"/>
      <c r="K30" s="59"/>
    </row>
    <row r="31" spans="1:11" ht="15.75" customHeight="1">
      <c r="A31" s="173"/>
      <c r="B31" s="173"/>
      <c r="C31" s="59"/>
      <c r="D31" s="59"/>
      <c r="E31" s="59"/>
      <c r="F31" s="59"/>
      <c r="G31" s="59"/>
      <c r="H31" s="59"/>
      <c r="I31" s="59"/>
      <c r="J31" s="59"/>
      <c r="K31" s="59"/>
    </row>
    <row r="32" spans="1:11" ht="15.75" customHeight="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.75" customHeight="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.75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ht="15.7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</row>
    <row r="36" spans="1:11" ht="15.7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.75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ht="15.7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11" ht="15.7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</row>
    <row r="40" spans="1:11" ht="15.7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1" ht="15.7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</row>
    <row r="42" spans="1:11" ht="15.75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1" ht="15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5.7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15.7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</row>
    <row r="46" spans="1:11" ht="15.75" customHeight="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.75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.7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1" ht="15.75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5.7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5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 ht="15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.7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.75" customHeight="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1" ht="15.7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ht="15.75" customHeigh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5.75" customHeigh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ht="15.75" customHeigh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ht="15.75" customHeigh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1:11" ht="15.75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1:11" ht="15.75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ht="15.7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ht="15.75" customHeigh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1:11" ht="15.75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1:11" ht="15.7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</row>
    <row r="66" spans="1:11" ht="15.75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</row>
    <row r="67" spans="1:11" ht="15.75" customHeigh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</row>
    <row r="68" spans="1:11" ht="15.75" customHeigh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spans="1:11" ht="15.75" customHeigh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.75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5.75" customHeigh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5.75" customHeigh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5.75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5.75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5.7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5.75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.75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.75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</row>
    <row r="79" spans="1:11" ht="15.75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</row>
    <row r="80" spans="1:11" ht="15.75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</row>
    <row r="81" spans="1:11" ht="15.7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</row>
    <row r="82" spans="1:11" ht="15.75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</row>
    <row r="83" spans="1:11" ht="15.75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</row>
    <row r="84" spans="1:11" ht="15.75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</row>
    <row r="85" spans="1:11" ht="15.75" customHeigh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</row>
    <row r="86" spans="1:11" ht="15.75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</row>
    <row r="87" spans="1:11" ht="15.75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</row>
    <row r="88" spans="1:11" ht="15.75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</row>
    <row r="89" spans="1:11" ht="15.75" customHeigh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spans="1:11" ht="15.75" customHeigh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.75" customHeigh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</row>
    <row r="92" spans="1:11" ht="15.75" customHeigh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</row>
    <row r="93" spans="1:11" ht="15.75" customHeigh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</row>
    <row r="94" spans="1:11" ht="15.75" customHeigh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</row>
    <row r="95" spans="1:11" ht="15.75" customHeigh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</row>
    <row r="96" spans="1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21">
    <mergeCell ref="A1:G1"/>
    <mergeCell ref="A2:G2"/>
    <mergeCell ref="A3:G3"/>
    <mergeCell ref="A4:A5"/>
    <mergeCell ref="B4:E5"/>
    <mergeCell ref="F4:F5"/>
    <mergeCell ref="G4:G5"/>
    <mergeCell ref="A6:G6"/>
    <mergeCell ref="A11:G11"/>
    <mergeCell ref="A16:G16"/>
    <mergeCell ref="A22:G22"/>
    <mergeCell ref="A28:F28"/>
    <mergeCell ref="B12:C12"/>
    <mergeCell ref="A15:F15"/>
    <mergeCell ref="B7:C7"/>
    <mergeCell ref="B8:C8"/>
    <mergeCell ref="B9:C9"/>
    <mergeCell ref="A21:F21"/>
    <mergeCell ref="A10:F10"/>
    <mergeCell ref="A27:F27"/>
    <mergeCell ref="A14:C14"/>
  </mergeCells>
  <dataValidations count="1">
    <dataValidation type="list" allowBlank="1" showInputMessage="1" showErrorMessage="1" sqref="A14" xr:uid="{00000000-0002-0000-1700-000000000000}">
      <formula1>$K$14:$K$16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3">
    <pageSetUpPr fitToPage="1"/>
  </sheetPr>
  <dimension ref="A1:L998"/>
  <sheetViews>
    <sheetView showGridLines="0"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 customHeight="1"/>
  <cols>
    <col min="1" max="1" width="10.7109375" style="74" customWidth="1"/>
    <col min="2" max="2" width="61.85546875" style="74" customWidth="1"/>
    <col min="3" max="3" width="12.7109375" style="74" customWidth="1"/>
    <col min="4" max="4" width="17.28515625" style="74" customWidth="1"/>
    <col min="5" max="5" width="18.28515625" style="74" customWidth="1"/>
    <col min="6" max="6" width="26.42578125" style="74" customWidth="1"/>
    <col min="7" max="7" width="30" style="74" customWidth="1"/>
    <col min="8" max="8" width="11.42578125" style="74" customWidth="1"/>
    <col min="9" max="11" width="10.7109375" style="74" customWidth="1"/>
    <col min="12" max="16384" width="14.42578125" style="74"/>
  </cols>
  <sheetData>
    <row r="1" spans="1:11" ht="15.75">
      <c r="A1" s="396" t="s">
        <v>322</v>
      </c>
      <c r="B1" s="474"/>
      <c r="C1" s="474"/>
      <c r="D1" s="474"/>
      <c r="E1" s="474"/>
      <c r="F1" s="474"/>
      <c r="G1" s="475"/>
      <c r="H1" s="73"/>
      <c r="I1" s="73"/>
      <c r="J1" s="73"/>
      <c r="K1" s="73"/>
    </row>
    <row r="2" spans="1:11" ht="16.5" thickBot="1">
      <c r="A2" s="447" t="s">
        <v>171</v>
      </c>
      <c r="B2" s="429"/>
      <c r="C2" s="429"/>
      <c r="D2" s="429"/>
      <c r="E2" s="429"/>
      <c r="F2" s="429"/>
      <c r="G2" s="448"/>
      <c r="H2" s="73"/>
      <c r="I2" s="73"/>
      <c r="J2" s="73"/>
      <c r="K2" s="73"/>
    </row>
    <row r="3" spans="1:11" ht="16.5" customHeight="1" thickBot="1">
      <c r="A3" s="449" t="s">
        <v>197</v>
      </c>
      <c r="B3" s="450"/>
      <c r="C3" s="450"/>
      <c r="D3" s="450"/>
      <c r="E3" s="450"/>
      <c r="F3" s="450"/>
      <c r="G3" s="451"/>
      <c r="H3" s="73"/>
      <c r="I3" s="73"/>
      <c r="J3" s="73"/>
      <c r="K3" s="73"/>
    </row>
    <row r="4" spans="1:11" ht="30" customHeight="1">
      <c r="A4" s="452" t="str">
        <f>+'ANEXO 3 OFERTA ECON.'!B15</f>
        <v>2.7</v>
      </c>
      <c r="B4" s="454" t="str">
        <f>+'ANEXO 3 OFERTA ECON.'!C15</f>
        <v>Suministro e Instalación de bateria de ion-litio tipo fosfato de hierro (LiFePO4) de ciclo profundo de 120Ah-51,2Vdc - 6000 ciclos hasta el 80%, libre de mantenimiento. Con compesación de temperatura y puertos de comunicaciones y vida útil mínima de 10 años</v>
      </c>
      <c r="C4" s="478"/>
      <c r="D4" s="478"/>
      <c r="E4" s="479"/>
      <c r="F4" s="460" t="s">
        <v>11</v>
      </c>
      <c r="G4" s="462" t="str">
        <f>+'ANEXO 3 OFERTA ECON.'!D15</f>
        <v>und</v>
      </c>
      <c r="H4" s="73"/>
      <c r="I4" s="73"/>
      <c r="J4" s="73"/>
      <c r="K4" s="73"/>
    </row>
    <row r="5" spans="1:11" ht="22.5" customHeight="1">
      <c r="A5" s="453"/>
      <c r="B5" s="480"/>
      <c r="C5" s="481"/>
      <c r="D5" s="481"/>
      <c r="E5" s="482"/>
      <c r="F5" s="461"/>
      <c r="G5" s="537"/>
      <c r="H5" s="73"/>
      <c r="I5" s="73"/>
      <c r="J5" s="73"/>
      <c r="K5" s="73"/>
    </row>
    <row r="6" spans="1:11" ht="15.75">
      <c r="A6" s="393" t="s">
        <v>173</v>
      </c>
      <c r="B6" s="435"/>
      <c r="C6" s="435"/>
      <c r="D6" s="435"/>
      <c r="E6" s="435"/>
      <c r="F6" s="435"/>
      <c r="G6" s="436"/>
      <c r="H6" s="73"/>
      <c r="I6" s="73"/>
      <c r="J6" s="73"/>
      <c r="K6" s="73"/>
    </row>
    <row r="7" spans="1:11" ht="15.75">
      <c r="A7" s="60" t="s">
        <v>10</v>
      </c>
      <c r="B7" s="416" t="s">
        <v>0</v>
      </c>
      <c r="C7" s="417"/>
      <c r="D7" s="61" t="s">
        <v>174</v>
      </c>
      <c r="E7" s="61" t="s">
        <v>175</v>
      </c>
      <c r="F7" s="61" t="s">
        <v>176</v>
      </c>
      <c r="G7" s="62" t="s">
        <v>177</v>
      </c>
      <c r="H7" s="73"/>
      <c r="I7" s="73"/>
      <c r="J7" s="73"/>
      <c r="K7" s="73"/>
    </row>
    <row r="8" spans="1:11" ht="15.75">
      <c r="A8" s="75">
        <v>1</v>
      </c>
      <c r="B8" s="418" t="s">
        <v>328</v>
      </c>
      <c r="C8" s="419"/>
      <c r="D8" s="76" t="s">
        <v>199</v>
      </c>
      <c r="E8" s="82">
        <v>0</v>
      </c>
      <c r="F8" s="88">
        <v>0.2</v>
      </c>
      <c r="G8" s="182">
        <f>E8*F8</f>
        <v>0</v>
      </c>
      <c r="H8" s="73"/>
      <c r="I8" s="73"/>
      <c r="J8" s="73"/>
      <c r="K8" s="73"/>
    </row>
    <row r="9" spans="1:11" ht="15.75" hidden="1">
      <c r="A9" s="75"/>
      <c r="B9" s="470"/>
      <c r="C9" s="471"/>
      <c r="D9" s="76"/>
      <c r="E9" s="86"/>
      <c r="F9" s="65"/>
      <c r="G9" s="182"/>
      <c r="H9" s="73"/>
      <c r="I9" s="73"/>
      <c r="J9" s="73"/>
      <c r="K9" s="73"/>
    </row>
    <row r="10" spans="1:11" ht="15.75">
      <c r="A10" s="75"/>
      <c r="B10" s="470"/>
      <c r="C10" s="471"/>
      <c r="D10" s="76"/>
      <c r="E10" s="86"/>
      <c r="F10" s="65"/>
      <c r="G10" s="182"/>
      <c r="H10" s="73"/>
      <c r="I10" s="73"/>
      <c r="J10" s="73"/>
      <c r="K10" s="73"/>
    </row>
    <row r="11" spans="1:11" ht="15.75">
      <c r="A11" s="395" t="s">
        <v>182</v>
      </c>
      <c r="B11" s="433"/>
      <c r="C11" s="433"/>
      <c r="D11" s="433"/>
      <c r="E11" s="433"/>
      <c r="F11" s="434"/>
      <c r="G11" s="180">
        <f>SUM(G8:G10)</f>
        <v>0</v>
      </c>
      <c r="H11" s="73"/>
      <c r="I11" s="73"/>
      <c r="J11" s="73"/>
      <c r="K11" s="73"/>
    </row>
    <row r="12" spans="1:11" ht="15.75">
      <c r="A12" s="393" t="s">
        <v>183</v>
      </c>
      <c r="B12" s="435"/>
      <c r="C12" s="435"/>
      <c r="D12" s="435"/>
      <c r="E12" s="435"/>
      <c r="F12" s="435"/>
      <c r="G12" s="436"/>
      <c r="H12" s="73"/>
      <c r="I12" s="73"/>
      <c r="J12" s="73"/>
      <c r="K12" s="73"/>
    </row>
    <row r="13" spans="1:11" ht="15.75">
      <c r="A13" s="60" t="s">
        <v>10</v>
      </c>
      <c r="B13" s="416" t="s">
        <v>0</v>
      </c>
      <c r="C13" s="417"/>
      <c r="D13" s="61" t="s">
        <v>184</v>
      </c>
      <c r="E13" s="61" t="s">
        <v>185</v>
      </c>
      <c r="F13" s="61" t="s">
        <v>12</v>
      </c>
      <c r="G13" s="62" t="s">
        <v>177</v>
      </c>
      <c r="H13" s="73"/>
      <c r="I13" s="73"/>
      <c r="J13" s="73"/>
      <c r="K13" s="73"/>
    </row>
    <row r="14" spans="1:11" ht="15.75">
      <c r="A14" s="75">
        <v>1</v>
      </c>
      <c r="B14" s="538" t="s">
        <v>257</v>
      </c>
      <c r="C14" s="539"/>
      <c r="D14" s="145" t="s">
        <v>330</v>
      </c>
      <c r="E14" s="120">
        <v>0</v>
      </c>
      <c r="F14" s="90">
        <v>2</v>
      </c>
      <c r="G14" s="182">
        <f t="shared" ref="G14:G15" si="0">E14*F14</f>
        <v>0</v>
      </c>
      <c r="H14" s="73"/>
      <c r="I14" s="73"/>
      <c r="J14" s="73"/>
      <c r="K14" s="73" t="s">
        <v>265</v>
      </c>
    </row>
    <row r="15" spans="1:11" ht="15.75">
      <c r="A15" s="75">
        <v>2</v>
      </c>
      <c r="B15" s="464" t="s">
        <v>256</v>
      </c>
      <c r="C15" s="465"/>
      <c r="D15" s="145" t="s">
        <v>330</v>
      </c>
      <c r="E15" s="120">
        <v>0</v>
      </c>
      <c r="F15" s="90">
        <v>2</v>
      </c>
      <c r="G15" s="182">
        <f t="shared" si="0"/>
        <v>0</v>
      </c>
      <c r="H15" s="73"/>
      <c r="I15" s="73"/>
      <c r="J15" s="73"/>
      <c r="K15" s="73" t="s">
        <v>266</v>
      </c>
    </row>
    <row r="16" spans="1:11" ht="33" customHeight="1">
      <c r="A16" s="75">
        <v>3</v>
      </c>
      <c r="B16" s="535" t="s">
        <v>267</v>
      </c>
      <c r="C16" s="536"/>
      <c r="D16" s="145" t="s">
        <v>330</v>
      </c>
      <c r="E16" s="120">
        <v>0</v>
      </c>
      <c r="F16" s="90">
        <v>1</v>
      </c>
      <c r="G16" s="182">
        <f t="shared" ref="G16" si="1">E16*F16</f>
        <v>0</v>
      </c>
      <c r="H16" s="73"/>
      <c r="I16" s="73"/>
      <c r="J16" s="73"/>
      <c r="K16" s="73"/>
    </row>
    <row r="17" spans="1:12" ht="15.75">
      <c r="A17" s="395">
        <v>0</v>
      </c>
      <c r="B17" s="433"/>
      <c r="C17" s="433"/>
      <c r="D17" s="433"/>
      <c r="E17" s="433"/>
      <c r="F17" s="434"/>
      <c r="G17" s="180">
        <f>ROUND(SUM(G14:G16),0)</f>
        <v>0</v>
      </c>
      <c r="H17" s="73"/>
      <c r="I17" s="73"/>
      <c r="J17" s="73"/>
      <c r="K17" s="73"/>
    </row>
    <row r="18" spans="1:12" ht="15.75">
      <c r="A18" s="393" t="s">
        <v>214</v>
      </c>
      <c r="B18" s="435"/>
      <c r="C18" s="435"/>
      <c r="D18" s="435"/>
      <c r="E18" s="435"/>
      <c r="F18" s="435"/>
      <c r="G18" s="436"/>
      <c r="H18" s="73"/>
      <c r="I18" s="73"/>
      <c r="J18" s="73"/>
      <c r="K18" s="73"/>
    </row>
    <row r="19" spans="1:12" ht="31.5">
      <c r="A19" s="60" t="s">
        <v>10</v>
      </c>
      <c r="B19" s="61" t="s">
        <v>260</v>
      </c>
      <c r="C19" s="61" t="s">
        <v>11</v>
      </c>
      <c r="D19" s="61" t="s">
        <v>12</v>
      </c>
      <c r="E19" s="61" t="s">
        <v>215</v>
      </c>
      <c r="F19" s="66" t="s">
        <v>216</v>
      </c>
      <c r="G19" s="62" t="s">
        <v>177</v>
      </c>
      <c r="H19" s="73"/>
      <c r="I19" s="73"/>
      <c r="J19" s="73"/>
      <c r="K19" s="73"/>
    </row>
    <row r="20" spans="1:12" ht="15.75">
      <c r="A20" s="75">
        <v>1</v>
      </c>
      <c r="B20" s="152" t="s">
        <v>326</v>
      </c>
      <c r="C20" s="76" t="s">
        <v>75</v>
      </c>
      <c r="D20" s="81">
        <v>45</v>
      </c>
      <c r="E20" s="121">
        <v>0</v>
      </c>
      <c r="F20" s="82">
        <v>0</v>
      </c>
      <c r="G20" s="182">
        <f>D20*E20+F20</f>
        <v>0</v>
      </c>
      <c r="H20" s="73"/>
      <c r="I20" s="73"/>
      <c r="J20" s="73"/>
      <c r="K20" s="73"/>
      <c r="L20" s="74" t="s">
        <v>268</v>
      </c>
    </row>
    <row r="21" spans="1:12" ht="15.75">
      <c r="A21" s="75">
        <v>2</v>
      </c>
      <c r="B21" s="152" t="s">
        <v>327</v>
      </c>
      <c r="C21" s="76" t="s">
        <v>75</v>
      </c>
      <c r="D21" s="81">
        <v>45</v>
      </c>
      <c r="E21" s="121">
        <v>0</v>
      </c>
      <c r="F21" s="82">
        <v>0</v>
      </c>
      <c r="G21" s="182">
        <f>D21*E21+F21</f>
        <v>0</v>
      </c>
      <c r="H21" s="73"/>
      <c r="I21" s="73"/>
      <c r="J21" s="73"/>
      <c r="K21" s="73"/>
    </row>
    <row r="22" spans="1:12" ht="15.75" customHeight="1">
      <c r="A22" s="75"/>
      <c r="B22" s="64"/>
      <c r="C22" s="76"/>
      <c r="D22" s="76"/>
      <c r="E22" s="86"/>
      <c r="F22" s="86"/>
      <c r="G22" s="182"/>
      <c r="H22" s="73"/>
      <c r="I22" s="73"/>
      <c r="J22" s="73"/>
      <c r="K22" s="73"/>
    </row>
    <row r="23" spans="1:12" ht="15.75" customHeight="1">
      <c r="A23" s="427" t="s">
        <v>182</v>
      </c>
      <c r="B23" s="431"/>
      <c r="C23" s="431"/>
      <c r="D23" s="431"/>
      <c r="E23" s="431"/>
      <c r="F23" s="432"/>
      <c r="G23" s="187">
        <f>ROUND(SUM(G20:G22),0)</f>
        <v>0</v>
      </c>
      <c r="H23" s="73"/>
      <c r="I23" s="73"/>
      <c r="J23" s="73"/>
      <c r="K23" s="73"/>
    </row>
    <row r="24" spans="1:12" ht="15.75" customHeight="1">
      <c r="A24" s="393" t="s">
        <v>190</v>
      </c>
      <c r="B24" s="435"/>
      <c r="C24" s="435"/>
      <c r="D24" s="435"/>
      <c r="E24" s="435"/>
      <c r="F24" s="435"/>
      <c r="G24" s="436"/>
      <c r="H24" s="73"/>
      <c r="I24" s="73"/>
      <c r="J24" s="73"/>
      <c r="K24" s="73"/>
    </row>
    <row r="25" spans="1:12" ht="15.75" customHeight="1">
      <c r="A25" s="60" t="s">
        <v>10</v>
      </c>
      <c r="B25" s="61" t="s">
        <v>0</v>
      </c>
      <c r="C25" s="61" t="s">
        <v>12</v>
      </c>
      <c r="D25" s="66" t="s">
        <v>191</v>
      </c>
      <c r="E25" s="61" t="s">
        <v>192</v>
      </c>
      <c r="F25" s="61" t="s">
        <v>193</v>
      </c>
      <c r="G25" s="62" t="s">
        <v>194</v>
      </c>
      <c r="H25" s="73"/>
      <c r="I25" s="73"/>
      <c r="J25" s="73"/>
      <c r="K25" s="73"/>
    </row>
    <row r="26" spans="1:12" ht="15.75" customHeight="1">
      <c r="A26" s="75">
        <v>1</v>
      </c>
      <c r="B26" s="152" t="s">
        <v>227</v>
      </c>
      <c r="C26" s="145">
        <v>1</v>
      </c>
      <c r="D26" s="160">
        <v>0</v>
      </c>
      <c r="E26" s="160">
        <v>0</v>
      </c>
      <c r="F26" s="161">
        <v>0.25</v>
      </c>
      <c r="G26" s="182">
        <f>ROUND((D26+E26)*F26*C26,0)</f>
        <v>0</v>
      </c>
      <c r="H26" s="73"/>
      <c r="I26" s="73"/>
      <c r="J26" s="73"/>
      <c r="K26" s="73"/>
    </row>
    <row r="27" spans="1:12" ht="15.75" customHeight="1">
      <c r="A27" s="75">
        <v>2</v>
      </c>
      <c r="B27" s="152" t="s">
        <v>218</v>
      </c>
      <c r="C27" s="145">
        <v>1</v>
      </c>
      <c r="D27" s="82">
        <v>0</v>
      </c>
      <c r="E27" s="82">
        <v>0</v>
      </c>
      <c r="F27" s="161">
        <v>0.25</v>
      </c>
      <c r="G27" s="182">
        <f>ROUND((D27+E27)*F27*C27,0)</f>
        <v>0</v>
      </c>
      <c r="H27" s="73"/>
      <c r="I27" s="73"/>
      <c r="J27" s="73"/>
      <c r="K27" s="73"/>
    </row>
    <row r="28" spans="1:12" ht="15.75" customHeight="1">
      <c r="A28" s="75"/>
      <c r="B28" s="65"/>
      <c r="C28" s="65"/>
      <c r="D28" s="86"/>
      <c r="E28" s="91"/>
      <c r="F28" s="65"/>
      <c r="G28" s="182"/>
      <c r="H28" s="73"/>
      <c r="I28" s="73"/>
      <c r="J28" s="73"/>
      <c r="K28" s="73"/>
    </row>
    <row r="29" spans="1:12" ht="15.75" customHeight="1">
      <c r="A29" s="395" t="s">
        <v>182</v>
      </c>
      <c r="B29" s="433"/>
      <c r="C29" s="433"/>
      <c r="D29" s="433"/>
      <c r="E29" s="433"/>
      <c r="F29" s="434"/>
      <c r="G29" s="180">
        <f>SUM(G26:G28)</f>
        <v>0</v>
      </c>
      <c r="H29" s="73"/>
      <c r="I29" s="73"/>
      <c r="J29" s="73"/>
      <c r="K29" s="73"/>
    </row>
    <row r="30" spans="1:12" ht="15.75" customHeight="1" thickBot="1">
      <c r="A30" s="428" t="s">
        <v>196</v>
      </c>
      <c r="B30" s="429"/>
      <c r="C30" s="429"/>
      <c r="D30" s="429"/>
      <c r="E30" s="429"/>
      <c r="F30" s="430"/>
      <c r="G30" s="183">
        <f>G11+G17+G23+G29</f>
        <v>0</v>
      </c>
      <c r="H30" s="73"/>
      <c r="I30" s="73"/>
      <c r="J30" s="73"/>
      <c r="K30" s="73"/>
    </row>
    <row r="31" spans="1:12" ht="15.75" customHeight="1">
      <c r="A31" s="173"/>
      <c r="B31" s="173"/>
      <c r="C31" s="73"/>
      <c r="D31" s="73"/>
      <c r="E31" s="73"/>
      <c r="F31" s="73"/>
      <c r="G31" s="73"/>
      <c r="H31" s="73"/>
      <c r="I31" s="73"/>
      <c r="J31" s="73"/>
      <c r="K31" s="73"/>
    </row>
    <row r="32" spans="1:12" ht="15.75">
      <c r="A32" s="173"/>
      <c r="B32" s="1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ht="15.75" customHeight="1">
      <c r="A33" s="173"/>
      <c r="B33" s="173"/>
      <c r="C33" s="73"/>
      <c r="D33" s="73"/>
      <c r="E33" s="73"/>
      <c r="F33" s="73"/>
      <c r="G33" s="73"/>
      <c r="H33" s="73"/>
      <c r="I33" s="73"/>
      <c r="J33" s="73"/>
      <c r="K33" s="73"/>
    </row>
    <row r="34" spans="1:11" ht="15.7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1:11" ht="15.7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5.7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15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ht="15.7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ht="15.75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15.75" customHeight="1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15.75" customHeight="1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ht="15.75" customHeight="1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5.75" customHeight="1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5.75" customHeight="1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ht="15.75" customHeight="1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ht="15.75" customHeight="1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t="15.7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15.75" customHeight="1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5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5.7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5.7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5.7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5.7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.7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5.7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5.7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5.7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.7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5.7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5.7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5.7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5.7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5.7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5.7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5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5.7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5.7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5.7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5.7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5.7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5.7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5.7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5.7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5.7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5.7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5.7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5.7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5.75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5.75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5.75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5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5.75" customHeight="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 customHeight="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5.75" customHeight="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5.75" customHeight="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5.75" customHeight="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5.75" customHeight="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5.75" customHeight="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5.75" customHeight="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5.75" customHeight="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5.75" customHeight="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5.75" customHeight="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5.75" customHeight="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5.75" customHeight="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ht="15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ht="15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1" ht="15.75" customHeight="1"/>
    <row r="100" spans="1:11" ht="15.75" customHeight="1"/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4">
    <mergeCell ref="A6:G6"/>
    <mergeCell ref="A12:G12"/>
    <mergeCell ref="B14:C14"/>
    <mergeCell ref="A18:G18"/>
    <mergeCell ref="A24:G24"/>
    <mergeCell ref="B13:C13"/>
    <mergeCell ref="A17:F17"/>
    <mergeCell ref="B15:C15"/>
    <mergeCell ref="A1:G1"/>
    <mergeCell ref="A2:G2"/>
    <mergeCell ref="A3:G3"/>
    <mergeCell ref="A4:A5"/>
    <mergeCell ref="B4:E5"/>
    <mergeCell ref="F4:F5"/>
    <mergeCell ref="G4:G5"/>
    <mergeCell ref="A30:F30"/>
    <mergeCell ref="B7:C7"/>
    <mergeCell ref="B8:C8"/>
    <mergeCell ref="B9:C9"/>
    <mergeCell ref="B10:C10"/>
    <mergeCell ref="A11:F11"/>
    <mergeCell ref="A23:F23"/>
    <mergeCell ref="A29:F29"/>
    <mergeCell ref="B16:C16"/>
  </mergeCells>
  <printOptions horizontalCentered="1" verticalCentered="1"/>
  <pageMargins left="0.70866141732283472" right="0.70866141732283472" top="0.74803149606299213" bottom="0.74803149606299213" header="0" footer="0"/>
  <pageSetup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4">
    <pageSetUpPr fitToPage="1"/>
  </sheetPr>
  <dimension ref="A1:K95"/>
  <sheetViews>
    <sheetView showGridLines="0"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/>
  <cols>
    <col min="1" max="1" width="10.7109375" style="74" customWidth="1"/>
    <col min="2" max="2" width="58.140625" style="74" customWidth="1"/>
    <col min="3" max="3" width="22.7109375" style="74" customWidth="1"/>
    <col min="4" max="4" width="28.28515625" style="74" bestFit="1" customWidth="1"/>
    <col min="5" max="5" width="15" style="74" customWidth="1"/>
    <col min="6" max="6" width="25.85546875" style="74" customWidth="1"/>
    <col min="7" max="7" width="21" style="74" customWidth="1"/>
    <col min="8" max="11" width="10.7109375" style="74" customWidth="1"/>
    <col min="12" max="16384" width="14.42578125" style="74"/>
  </cols>
  <sheetData>
    <row r="1" spans="1:11" ht="15.75">
      <c r="A1" s="396" t="s">
        <v>322</v>
      </c>
      <c r="B1" s="474"/>
      <c r="C1" s="474"/>
      <c r="D1" s="474"/>
      <c r="E1" s="474"/>
      <c r="F1" s="474"/>
      <c r="G1" s="475"/>
      <c r="H1" s="73"/>
      <c r="I1" s="73"/>
      <c r="J1" s="73"/>
      <c r="K1" s="73"/>
    </row>
    <row r="2" spans="1:11" ht="16.5" thickBot="1">
      <c r="A2" s="447" t="s">
        <v>171</v>
      </c>
      <c r="B2" s="429"/>
      <c r="C2" s="429"/>
      <c r="D2" s="429"/>
      <c r="E2" s="429"/>
      <c r="F2" s="429"/>
      <c r="G2" s="448"/>
      <c r="H2" s="73"/>
      <c r="I2" s="73"/>
      <c r="J2" s="73"/>
      <c r="K2" s="73"/>
    </row>
    <row r="3" spans="1:11" ht="16.5" thickBot="1">
      <c r="A3" s="449" t="s">
        <v>197</v>
      </c>
      <c r="B3" s="450"/>
      <c r="C3" s="450"/>
      <c r="D3" s="450"/>
      <c r="E3" s="450"/>
      <c r="F3" s="450"/>
      <c r="G3" s="451"/>
      <c r="H3" s="73"/>
      <c r="I3" s="73"/>
      <c r="J3" s="73"/>
      <c r="K3" s="73"/>
    </row>
    <row r="4" spans="1:11" ht="34.9" customHeight="1">
      <c r="A4" s="452" t="str">
        <f>+'ANEXO 3 OFERTA ECON.'!B16</f>
        <v>2.8</v>
      </c>
      <c r="B4" s="454" t="str">
        <f>+'ANEXO 3 OFERTA ECON.'!C16</f>
        <v>Suministro e instalación de inversor de onda pura de baja frecuencia, potencia de 2000 W , - 20 a 50 °C, 21 - 48 VDC input - 120 VAC output, f=60 Hz, con protección y desconexión por bajo voltaje en la batería, protección contra sobrecarga . Eficiencia mínima del 90% o superior a potencia nominal. Garantía mínima: 2 años</v>
      </c>
      <c r="C4" s="478"/>
      <c r="D4" s="478"/>
      <c r="E4" s="479"/>
      <c r="F4" s="460" t="s">
        <v>11</v>
      </c>
      <c r="G4" s="462" t="str">
        <f>+'ANEXO 3 OFERTA ECON.'!D16</f>
        <v>und</v>
      </c>
      <c r="H4" s="73"/>
      <c r="I4" s="73"/>
      <c r="J4" s="73"/>
      <c r="K4" s="73"/>
    </row>
    <row r="5" spans="1:11" ht="18.75" customHeight="1">
      <c r="A5" s="453"/>
      <c r="B5" s="480"/>
      <c r="C5" s="481"/>
      <c r="D5" s="481"/>
      <c r="E5" s="482"/>
      <c r="F5" s="461"/>
      <c r="G5" s="537"/>
      <c r="H5" s="73"/>
      <c r="I5" s="73"/>
      <c r="J5" s="73"/>
      <c r="K5" s="73"/>
    </row>
    <row r="6" spans="1:11" ht="15.75">
      <c r="A6" s="393" t="s">
        <v>173</v>
      </c>
      <c r="B6" s="435"/>
      <c r="C6" s="435"/>
      <c r="D6" s="435"/>
      <c r="E6" s="435"/>
      <c r="F6" s="435"/>
      <c r="G6" s="436"/>
      <c r="H6" s="73"/>
      <c r="I6" s="73"/>
      <c r="J6" s="73"/>
      <c r="K6" s="73"/>
    </row>
    <row r="7" spans="1:11" ht="15.75">
      <c r="A7" s="60" t="s">
        <v>10</v>
      </c>
      <c r="B7" s="61" t="s">
        <v>0</v>
      </c>
      <c r="C7" s="61"/>
      <c r="D7" s="61" t="s">
        <v>174</v>
      </c>
      <c r="E7" s="61" t="s">
        <v>175</v>
      </c>
      <c r="F7" s="61" t="s">
        <v>176</v>
      </c>
      <c r="G7" s="62" t="s">
        <v>177</v>
      </c>
      <c r="H7" s="73"/>
      <c r="I7" s="73"/>
      <c r="J7" s="73"/>
      <c r="K7" s="73"/>
    </row>
    <row r="8" spans="1:11" ht="15.75">
      <c r="A8" s="75">
        <v>1</v>
      </c>
      <c r="B8" s="152" t="s">
        <v>328</v>
      </c>
      <c r="C8" s="65"/>
      <c r="D8" s="76" t="s">
        <v>199</v>
      </c>
      <c r="E8" s="82">
        <v>0</v>
      </c>
      <c r="F8" s="76">
        <v>0.2</v>
      </c>
      <c r="G8" s="182">
        <f>E8*F8</f>
        <v>0</v>
      </c>
      <c r="H8" s="73"/>
      <c r="I8" s="73"/>
      <c r="J8" s="73"/>
      <c r="K8" s="73"/>
    </row>
    <row r="9" spans="1:11" ht="15.75" hidden="1">
      <c r="A9" s="75"/>
      <c r="B9" s="65"/>
      <c r="C9" s="65"/>
      <c r="D9" s="76"/>
      <c r="E9" s="86"/>
      <c r="F9" s="65"/>
      <c r="G9" s="182"/>
      <c r="H9" s="73"/>
      <c r="I9" s="73"/>
      <c r="J9" s="73"/>
      <c r="K9" s="73"/>
    </row>
    <row r="10" spans="1:11" ht="15.75">
      <c r="A10" s="75"/>
      <c r="B10" s="65"/>
      <c r="C10" s="65"/>
      <c r="D10" s="76"/>
      <c r="E10" s="86"/>
      <c r="F10" s="65"/>
      <c r="G10" s="182"/>
      <c r="H10" s="73"/>
      <c r="I10" s="73"/>
      <c r="J10" s="73"/>
      <c r="K10" s="73"/>
    </row>
    <row r="11" spans="1:11" ht="15.75">
      <c r="A11" s="395" t="s">
        <v>182</v>
      </c>
      <c r="B11" s="433"/>
      <c r="C11" s="433"/>
      <c r="D11" s="433"/>
      <c r="E11" s="433"/>
      <c r="F11" s="434"/>
      <c r="G11" s="180">
        <f>SUM(G8:G10)</f>
        <v>0</v>
      </c>
      <c r="H11" s="73"/>
      <c r="I11" s="73"/>
      <c r="J11" s="73"/>
      <c r="K11" s="73"/>
    </row>
    <row r="12" spans="1:11" ht="15.75">
      <c r="A12" s="393" t="s">
        <v>183</v>
      </c>
      <c r="B12" s="435"/>
      <c r="C12" s="435"/>
      <c r="D12" s="435"/>
      <c r="E12" s="435"/>
      <c r="F12" s="435"/>
      <c r="G12" s="436"/>
      <c r="H12" s="73"/>
      <c r="I12" s="73"/>
      <c r="J12" s="73"/>
      <c r="K12" s="73"/>
    </row>
    <row r="13" spans="1:11" ht="15.75">
      <c r="A13" s="60" t="s">
        <v>10</v>
      </c>
      <c r="B13" s="416" t="s">
        <v>0</v>
      </c>
      <c r="C13" s="417"/>
      <c r="D13" s="61" t="s">
        <v>184</v>
      </c>
      <c r="E13" s="61" t="s">
        <v>185</v>
      </c>
      <c r="F13" s="61" t="s">
        <v>12</v>
      </c>
      <c r="G13" s="62" t="s">
        <v>177</v>
      </c>
      <c r="H13" s="73"/>
      <c r="I13" s="73"/>
      <c r="J13" s="73"/>
      <c r="K13" s="73"/>
    </row>
    <row r="14" spans="1:11" ht="15.75">
      <c r="A14" s="75">
        <v>1</v>
      </c>
      <c r="B14" s="546" t="s">
        <v>269</v>
      </c>
      <c r="C14" s="547"/>
      <c r="D14" s="76" t="s">
        <v>17</v>
      </c>
      <c r="E14" s="120">
        <v>0</v>
      </c>
      <c r="F14" s="76">
        <v>1</v>
      </c>
      <c r="G14" s="182">
        <f>E14*F14</f>
        <v>0</v>
      </c>
      <c r="H14" s="73"/>
      <c r="I14" s="73"/>
      <c r="J14" s="73"/>
      <c r="K14" s="73" t="s">
        <v>270</v>
      </c>
    </row>
    <row r="15" spans="1:11" ht="15.75">
      <c r="A15" s="395" t="s">
        <v>182</v>
      </c>
      <c r="B15" s="433"/>
      <c r="C15" s="433"/>
      <c r="D15" s="433"/>
      <c r="E15" s="433"/>
      <c r="F15" s="434"/>
      <c r="G15" s="180">
        <f>ROUND(SUM(G14),0)</f>
        <v>0</v>
      </c>
      <c r="H15" s="73"/>
      <c r="I15" s="73"/>
      <c r="J15" s="73"/>
      <c r="K15" s="73" t="s">
        <v>269</v>
      </c>
    </row>
    <row r="16" spans="1:11" ht="15.75">
      <c r="A16" s="393" t="s">
        <v>214</v>
      </c>
      <c r="B16" s="435"/>
      <c r="C16" s="435"/>
      <c r="D16" s="435"/>
      <c r="E16" s="435"/>
      <c r="F16" s="435"/>
      <c r="G16" s="436"/>
      <c r="H16" s="73"/>
      <c r="I16" s="73"/>
      <c r="J16" s="73"/>
      <c r="K16" s="73"/>
    </row>
    <row r="17" spans="1:11" ht="31.5">
      <c r="A17" s="60" t="s">
        <v>10</v>
      </c>
      <c r="B17" s="61" t="s">
        <v>260</v>
      </c>
      <c r="C17" s="61" t="s">
        <v>11</v>
      </c>
      <c r="D17" s="61" t="s">
        <v>12</v>
      </c>
      <c r="E17" s="61" t="s">
        <v>215</v>
      </c>
      <c r="F17" s="66" t="s">
        <v>216</v>
      </c>
      <c r="G17" s="62" t="s">
        <v>177</v>
      </c>
      <c r="H17" s="73"/>
      <c r="I17" s="73"/>
      <c r="J17" s="73"/>
      <c r="K17" s="73"/>
    </row>
    <row r="18" spans="1:11" ht="15.75">
      <c r="A18" s="75">
        <v>1</v>
      </c>
      <c r="B18" s="152" t="s">
        <v>326</v>
      </c>
      <c r="C18" s="76" t="s">
        <v>75</v>
      </c>
      <c r="D18" s="81">
        <v>3</v>
      </c>
      <c r="E18" s="82">
        <v>0</v>
      </c>
      <c r="F18" s="67">
        <v>0</v>
      </c>
      <c r="G18" s="178">
        <f>D18*E18+F18</f>
        <v>0</v>
      </c>
      <c r="H18" s="73"/>
      <c r="I18" s="73"/>
      <c r="J18" s="73"/>
      <c r="K18" s="73"/>
    </row>
    <row r="19" spans="1:11" ht="15.75">
      <c r="A19" s="75">
        <v>2</v>
      </c>
      <c r="B19" s="152" t="s">
        <v>327</v>
      </c>
      <c r="C19" s="76" t="s">
        <v>75</v>
      </c>
      <c r="D19" s="81">
        <v>3</v>
      </c>
      <c r="E19" s="82">
        <v>0</v>
      </c>
      <c r="F19" s="67">
        <v>0</v>
      </c>
      <c r="G19" s="178">
        <f>D19*E19+F19</f>
        <v>0</v>
      </c>
      <c r="H19" s="73"/>
      <c r="I19" s="73"/>
      <c r="J19" s="73"/>
      <c r="K19" s="73"/>
    </row>
    <row r="20" spans="1:11" ht="15.75">
      <c r="A20" s="75"/>
      <c r="B20" s="64"/>
      <c r="C20" s="76"/>
      <c r="D20" s="76"/>
      <c r="E20" s="86"/>
      <c r="F20" s="86"/>
      <c r="G20" s="178"/>
      <c r="H20" s="73"/>
      <c r="I20" s="73"/>
      <c r="J20" s="73"/>
      <c r="K20" s="73"/>
    </row>
    <row r="21" spans="1:11" ht="15.75">
      <c r="A21" s="540" t="s">
        <v>182</v>
      </c>
      <c r="B21" s="541"/>
      <c r="C21" s="541"/>
      <c r="D21" s="541"/>
      <c r="E21" s="541"/>
      <c r="F21" s="542"/>
      <c r="G21" s="176">
        <f>ROUND(SUM(G18:G20),0)</f>
        <v>0</v>
      </c>
      <c r="H21" s="73"/>
      <c r="I21" s="73"/>
      <c r="J21" s="73"/>
      <c r="K21" s="73"/>
    </row>
    <row r="22" spans="1:11" ht="15.75">
      <c r="A22" s="393" t="s">
        <v>190</v>
      </c>
      <c r="B22" s="435"/>
      <c r="C22" s="435"/>
      <c r="D22" s="435"/>
      <c r="E22" s="435"/>
      <c r="F22" s="435"/>
      <c r="G22" s="436"/>
      <c r="H22" s="73"/>
      <c r="I22" s="73"/>
      <c r="J22" s="73"/>
      <c r="K22" s="73"/>
    </row>
    <row r="23" spans="1:11" ht="15.75">
      <c r="A23" s="60" t="s">
        <v>10</v>
      </c>
      <c r="B23" s="61" t="s">
        <v>0</v>
      </c>
      <c r="C23" s="61" t="s">
        <v>12</v>
      </c>
      <c r="D23" s="66" t="s">
        <v>191</v>
      </c>
      <c r="E23" s="61" t="s">
        <v>192</v>
      </c>
      <c r="F23" s="61" t="s">
        <v>193</v>
      </c>
      <c r="G23" s="62" t="s">
        <v>194</v>
      </c>
      <c r="H23" s="73"/>
      <c r="I23" s="73"/>
      <c r="J23" s="73"/>
      <c r="K23" s="73"/>
    </row>
    <row r="24" spans="1:11" ht="15.75">
      <c r="A24" s="75">
        <v>1</v>
      </c>
      <c r="B24" s="152" t="s">
        <v>227</v>
      </c>
      <c r="C24" s="145">
        <v>1</v>
      </c>
      <c r="D24" s="160">
        <v>0</v>
      </c>
      <c r="E24" s="160">
        <v>0</v>
      </c>
      <c r="F24" s="161">
        <v>0.25</v>
      </c>
      <c r="G24" s="182">
        <f>ROUND((D24+E24)*F24*C24,0)</f>
        <v>0</v>
      </c>
      <c r="H24" s="73"/>
      <c r="I24" s="73"/>
      <c r="J24" s="73"/>
      <c r="K24" s="73"/>
    </row>
    <row r="25" spans="1:11" ht="15.75">
      <c r="A25" s="75">
        <v>2</v>
      </c>
      <c r="B25" s="152" t="s">
        <v>218</v>
      </c>
      <c r="C25" s="145">
        <v>1</v>
      </c>
      <c r="D25" s="82">
        <v>0</v>
      </c>
      <c r="E25" s="82">
        <v>0</v>
      </c>
      <c r="F25" s="161">
        <v>0.25</v>
      </c>
      <c r="G25" s="182">
        <f>ROUND((D25+E25)*F25*C25,0)</f>
        <v>0</v>
      </c>
      <c r="H25" s="73"/>
      <c r="I25" s="73"/>
      <c r="J25" s="73"/>
      <c r="K25" s="73"/>
    </row>
    <row r="26" spans="1:11" ht="15.75">
      <c r="A26" s="75"/>
      <c r="B26" s="65"/>
      <c r="C26" s="65"/>
      <c r="D26" s="86"/>
      <c r="E26" s="91"/>
      <c r="F26" s="65"/>
      <c r="G26" s="182"/>
      <c r="H26" s="73"/>
      <c r="I26" s="73"/>
      <c r="J26" s="73"/>
      <c r="K26" s="73"/>
    </row>
    <row r="27" spans="1:11" ht="15.75">
      <c r="A27" s="395" t="s">
        <v>182</v>
      </c>
      <c r="B27" s="433"/>
      <c r="C27" s="433"/>
      <c r="D27" s="433"/>
      <c r="E27" s="433"/>
      <c r="F27" s="434"/>
      <c r="G27" s="180">
        <f>SUM(G24:G26)</f>
        <v>0</v>
      </c>
      <c r="H27" s="73"/>
      <c r="I27" s="73"/>
      <c r="J27" s="73"/>
      <c r="K27" s="73"/>
    </row>
    <row r="28" spans="1:11" ht="16.5" thickBot="1">
      <c r="A28" s="122"/>
      <c r="B28" s="543" t="s">
        <v>196</v>
      </c>
      <c r="C28" s="544"/>
      <c r="D28" s="544"/>
      <c r="E28" s="544"/>
      <c r="F28" s="545"/>
      <c r="G28" s="184">
        <f>G11+G15+G21+G27</f>
        <v>0</v>
      </c>
      <c r="H28" s="73"/>
      <c r="I28" s="73"/>
      <c r="J28" s="73"/>
      <c r="K28" s="73"/>
    </row>
    <row r="29" spans="1:11" ht="15.75">
      <c r="A29" s="173"/>
      <c r="B29" s="173"/>
      <c r="C29" s="73"/>
      <c r="D29" s="73"/>
      <c r="E29" s="73"/>
      <c r="F29" s="73"/>
      <c r="G29" s="73"/>
      <c r="H29" s="73"/>
      <c r="I29" s="73"/>
      <c r="J29" s="73"/>
      <c r="K29" s="73"/>
    </row>
    <row r="30" spans="1:11" ht="15.75">
      <c r="A30" s="173"/>
      <c r="B30" s="1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15.75">
      <c r="A31" s="173"/>
      <c r="B31" s="173"/>
      <c r="C31" s="73"/>
      <c r="D31" s="73"/>
      <c r="E31" s="73"/>
      <c r="F31" s="73"/>
      <c r="G31" s="73"/>
      <c r="H31" s="73"/>
      <c r="I31" s="73"/>
      <c r="J31" s="73"/>
      <c r="K31" s="73"/>
    </row>
    <row r="32" spans="1:11" ht="15.7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ht="15.7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</row>
    <row r="34" spans="1:11" ht="15.7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1:11" ht="15.7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5.7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15.7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ht="15.7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ht="15.7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15.7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15.7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ht="15.7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5.7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5.7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ht="15.7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ht="15.7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t="15.7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15.7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5.7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5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5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5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5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5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5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5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5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5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5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5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5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5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5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5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5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5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5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5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5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5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5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5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5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5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5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5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5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5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5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5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5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5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5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5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5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5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5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5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5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5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</sheetData>
  <mergeCells count="18">
    <mergeCell ref="A6:G6"/>
    <mergeCell ref="A12:G12"/>
    <mergeCell ref="A16:G16"/>
    <mergeCell ref="A1:G1"/>
    <mergeCell ref="A2:G2"/>
    <mergeCell ref="A3:G3"/>
    <mergeCell ref="A4:A5"/>
    <mergeCell ref="B4:E5"/>
    <mergeCell ref="F4:F5"/>
    <mergeCell ref="G4:G5"/>
    <mergeCell ref="B13:C13"/>
    <mergeCell ref="B14:C14"/>
    <mergeCell ref="A15:F15"/>
    <mergeCell ref="A22:G22"/>
    <mergeCell ref="A11:F11"/>
    <mergeCell ref="A21:F21"/>
    <mergeCell ref="A27:F27"/>
    <mergeCell ref="B28:F28"/>
  </mergeCells>
  <dataValidations count="1">
    <dataValidation type="list" allowBlank="1" showInputMessage="1" showErrorMessage="1" sqref="B14:C14" xr:uid="{00000000-0002-0000-1900-000000000000}">
      <formula1>$K$14:$K$15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5">
    <pageSetUpPr fitToPage="1"/>
  </sheetPr>
  <dimension ref="A1:K1000"/>
  <sheetViews>
    <sheetView showGridLines="0" view="pageBreakPreview" zoomScale="70" zoomScaleNormal="8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 customHeight="1"/>
  <cols>
    <col min="1" max="1" width="6.7109375" style="74" bestFit="1" customWidth="1"/>
    <col min="2" max="2" width="59.140625" style="74" customWidth="1"/>
    <col min="3" max="3" width="30.42578125" style="74" customWidth="1"/>
    <col min="4" max="4" width="17.42578125" style="74" customWidth="1"/>
    <col min="5" max="5" width="18.140625" style="74" customWidth="1"/>
    <col min="6" max="6" width="25.7109375" style="74" customWidth="1"/>
    <col min="7" max="7" width="24.140625" style="74" bestFit="1" customWidth="1"/>
    <col min="8" max="8" width="11.42578125" style="74" customWidth="1"/>
    <col min="9" max="11" width="10.7109375" style="74" customWidth="1"/>
    <col min="12" max="16384" width="14.42578125" style="74"/>
  </cols>
  <sheetData>
    <row r="1" spans="1:11" ht="15.75">
      <c r="A1" s="396" t="s">
        <v>322</v>
      </c>
      <c r="B1" s="474"/>
      <c r="C1" s="474"/>
      <c r="D1" s="474"/>
      <c r="E1" s="474"/>
      <c r="F1" s="474"/>
      <c r="G1" s="475"/>
      <c r="H1" s="73"/>
      <c r="I1" s="73"/>
      <c r="J1" s="73"/>
      <c r="K1" s="73"/>
    </row>
    <row r="2" spans="1:11" ht="16.5" thickBot="1">
      <c r="A2" s="447" t="s">
        <v>171</v>
      </c>
      <c r="B2" s="429"/>
      <c r="C2" s="429"/>
      <c r="D2" s="429"/>
      <c r="E2" s="429"/>
      <c r="F2" s="429"/>
      <c r="G2" s="448"/>
      <c r="H2" s="73"/>
      <c r="I2" s="73"/>
      <c r="J2" s="73"/>
      <c r="K2" s="73"/>
    </row>
    <row r="3" spans="1:11" ht="15.75">
      <c r="A3" s="557" t="s">
        <v>271</v>
      </c>
      <c r="B3" s="474"/>
      <c r="C3" s="474"/>
      <c r="D3" s="474"/>
      <c r="E3" s="474"/>
      <c r="F3" s="474"/>
      <c r="G3" s="474"/>
      <c r="H3" s="73"/>
      <c r="I3" s="73"/>
      <c r="J3" s="73"/>
      <c r="K3" s="73"/>
    </row>
    <row r="4" spans="1:11" ht="19.899999999999999" customHeight="1">
      <c r="A4" s="558" t="str">
        <f>+'ANEXO 3 OFERTA ECON.'!B18</f>
        <v>3.1</v>
      </c>
      <c r="B4" s="559" t="str">
        <f>+'ANEXO 3 OFERTA ECON.'!C18</f>
        <v>Medidor prepago monofásico bifilar 5 (80) A, 120 V, calibrado. Incluye sistema de  gestión de recaudo y equipos de comunicación offline.</v>
      </c>
      <c r="C4" s="560"/>
      <c r="D4" s="560"/>
      <c r="E4" s="561"/>
      <c r="F4" s="562" t="s">
        <v>11</v>
      </c>
      <c r="G4" s="563" t="s">
        <v>17</v>
      </c>
      <c r="H4" s="73"/>
      <c r="I4" s="73"/>
      <c r="J4" s="73"/>
      <c r="K4" s="73"/>
    </row>
    <row r="5" spans="1:11" ht="15.75" customHeight="1">
      <c r="A5" s="453"/>
      <c r="B5" s="480"/>
      <c r="C5" s="481"/>
      <c r="D5" s="481"/>
      <c r="E5" s="482"/>
      <c r="F5" s="461"/>
      <c r="G5" s="537"/>
      <c r="H5" s="73"/>
      <c r="I5" s="73"/>
      <c r="J5" s="73"/>
      <c r="K5" s="73"/>
    </row>
    <row r="6" spans="1:11" ht="15.75">
      <c r="A6" s="393" t="s">
        <v>173</v>
      </c>
      <c r="B6" s="435"/>
      <c r="C6" s="435"/>
      <c r="D6" s="435"/>
      <c r="E6" s="435"/>
      <c r="F6" s="435"/>
      <c r="G6" s="436"/>
      <c r="H6" s="73"/>
      <c r="I6" s="73"/>
      <c r="J6" s="73"/>
      <c r="K6" s="73"/>
    </row>
    <row r="7" spans="1:11" ht="15.75">
      <c r="A7" s="60" t="s">
        <v>10</v>
      </c>
      <c r="B7" s="61" t="s">
        <v>0</v>
      </c>
      <c r="C7" s="61"/>
      <c r="D7" s="61" t="s">
        <v>174</v>
      </c>
      <c r="E7" s="61" t="s">
        <v>175</v>
      </c>
      <c r="F7" s="61" t="s">
        <v>176</v>
      </c>
      <c r="G7" s="62" t="s">
        <v>177</v>
      </c>
      <c r="H7" s="73"/>
      <c r="I7" s="73"/>
      <c r="J7" s="73"/>
      <c r="K7" s="73"/>
    </row>
    <row r="8" spans="1:11" ht="15.75">
      <c r="A8" s="144">
        <v>1</v>
      </c>
      <c r="B8" s="152" t="s">
        <v>272</v>
      </c>
      <c r="C8" s="150"/>
      <c r="D8" s="145" t="s">
        <v>199</v>
      </c>
      <c r="E8" s="160">
        <v>0</v>
      </c>
      <c r="F8" s="145">
        <v>1</v>
      </c>
      <c r="G8" s="158">
        <f>E8*F8</f>
        <v>0</v>
      </c>
      <c r="H8" s="73"/>
      <c r="I8" s="73"/>
      <c r="J8" s="73"/>
      <c r="K8" s="73"/>
    </row>
    <row r="9" spans="1:11" ht="15.75" hidden="1">
      <c r="A9" s="144"/>
      <c r="B9" s="150"/>
      <c r="C9" s="150"/>
      <c r="D9" s="145"/>
      <c r="E9" s="163"/>
      <c r="F9" s="150"/>
      <c r="G9" s="158"/>
      <c r="H9" s="73"/>
      <c r="I9" s="73"/>
      <c r="J9" s="73"/>
      <c r="K9" s="73"/>
    </row>
    <row r="10" spans="1:11" ht="15.75">
      <c r="A10" s="144"/>
      <c r="B10" s="150"/>
      <c r="C10" s="150"/>
      <c r="D10" s="145"/>
      <c r="E10" s="163"/>
      <c r="F10" s="150"/>
      <c r="G10" s="158"/>
      <c r="H10" s="73"/>
      <c r="I10" s="73"/>
      <c r="J10" s="73"/>
      <c r="K10" s="73"/>
    </row>
    <row r="11" spans="1:11" ht="15.75">
      <c r="A11" s="395" t="s">
        <v>182</v>
      </c>
      <c r="B11" s="433"/>
      <c r="C11" s="433"/>
      <c r="D11" s="433"/>
      <c r="E11" s="433"/>
      <c r="F11" s="434"/>
      <c r="G11" s="80">
        <f>SUM(G8:G10)</f>
        <v>0</v>
      </c>
      <c r="H11" s="73"/>
      <c r="I11" s="73"/>
      <c r="J11" s="73"/>
      <c r="K11" s="73"/>
    </row>
    <row r="12" spans="1:11" ht="15.75">
      <c r="A12" s="393" t="s">
        <v>183</v>
      </c>
      <c r="B12" s="435"/>
      <c r="C12" s="435"/>
      <c r="D12" s="435"/>
      <c r="E12" s="435"/>
      <c r="F12" s="435"/>
      <c r="G12" s="436"/>
      <c r="H12" s="73"/>
      <c r="I12" s="73"/>
      <c r="J12" s="73"/>
      <c r="K12" s="73"/>
    </row>
    <row r="13" spans="1:11" ht="15.75">
      <c r="A13" s="60" t="s">
        <v>10</v>
      </c>
      <c r="B13" s="416" t="s">
        <v>0</v>
      </c>
      <c r="C13" s="417"/>
      <c r="D13" s="61" t="s">
        <v>184</v>
      </c>
      <c r="E13" s="61" t="s">
        <v>185</v>
      </c>
      <c r="F13" s="61" t="s">
        <v>12</v>
      </c>
      <c r="G13" s="62" t="s">
        <v>177</v>
      </c>
      <c r="H13" s="73"/>
      <c r="I13" s="73"/>
      <c r="J13" s="73"/>
      <c r="K13" s="73"/>
    </row>
    <row r="14" spans="1:11" ht="15.6" customHeight="1">
      <c r="A14" s="164">
        <v>1</v>
      </c>
      <c r="B14" s="551" t="s">
        <v>273</v>
      </c>
      <c r="C14" s="552"/>
      <c r="D14" s="165" t="s">
        <v>39</v>
      </c>
      <c r="E14" s="123">
        <v>0</v>
      </c>
      <c r="F14" s="165">
        <v>1</v>
      </c>
      <c r="G14" s="197">
        <f t="shared" ref="G14:G23" si="0">E14*F14</f>
        <v>0</v>
      </c>
      <c r="H14" s="73"/>
      <c r="I14" s="73"/>
      <c r="J14" s="73"/>
      <c r="K14" s="73"/>
    </row>
    <row r="15" spans="1:11" ht="15.6" customHeight="1">
      <c r="A15" s="157">
        <v>2</v>
      </c>
      <c r="B15" s="553" t="s">
        <v>274</v>
      </c>
      <c r="C15" s="554"/>
      <c r="D15" s="165" t="s">
        <v>39</v>
      </c>
      <c r="E15" s="123">
        <v>0</v>
      </c>
      <c r="F15" s="165">
        <v>1</v>
      </c>
      <c r="G15" s="197">
        <f t="shared" si="0"/>
        <v>0</v>
      </c>
      <c r="H15" s="73"/>
      <c r="I15" s="73"/>
      <c r="J15" s="73"/>
      <c r="K15" s="73"/>
    </row>
    <row r="16" spans="1:11" ht="15.6" customHeight="1">
      <c r="A16" s="164">
        <v>3</v>
      </c>
      <c r="B16" s="555" t="s">
        <v>275</v>
      </c>
      <c r="C16" s="556"/>
      <c r="D16" s="165" t="s">
        <v>39</v>
      </c>
      <c r="E16" s="123">
        <v>0</v>
      </c>
      <c r="F16" s="165">
        <v>1</v>
      </c>
      <c r="G16" s="197">
        <f t="shared" si="0"/>
        <v>0</v>
      </c>
      <c r="H16" s="73"/>
      <c r="I16" s="73"/>
      <c r="J16" s="73"/>
      <c r="K16" s="73"/>
    </row>
    <row r="17" spans="1:11" ht="15.75">
      <c r="A17" s="157">
        <v>4</v>
      </c>
      <c r="B17" s="548" t="s">
        <v>276</v>
      </c>
      <c r="C17" s="549"/>
      <c r="D17" s="165" t="s">
        <v>39</v>
      </c>
      <c r="E17" s="123">
        <v>0</v>
      </c>
      <c r="F17" s="165">
        <v>1</v>
      </c>
      <c r="G17" s="197">
        <f t="shared" si="0"/>
        <v>0</v>
      </c>
      <c r="H17" s="73"/>
      <c r="I17" s="73"/>
      <c r="J17" s="73"/>
      <c r="K17" s="73"/>
    </row>
    <row r="18" spans="1:11" ht="15.75">
      <c r="A18" s="157">
        <v>5</v>
      </c>
      <c r="B18" s="548" t="s">
        <v>277</v>
      </c>
      <c r="C18" s="549"/>
      <c r="D18" s="165" t="s">
        <v>39</v>
      </c>
      <c r="E18" s="123">
        <v>0</v>
      </c>
      <c r="F18" s="165">
        <v>1</v>
      </c>
      <c r="G18" s="197">
        <f t="shared" si="0"/>
        <v>0</v>
      </c>
      <c r="H18" s="73"/>
      <c r="I18" s="73"/>
      <c r="J18" s="73"/>
      <c r="K18" s="73"/>
    </row>
    <row r="19" spans="1:11" ht="15.75">
      <c r="A19" s="164">
        <v>6</v>
      </c>
      <c r="B19" s="548" t="s">
        <v>278</v>
      </c>
      <c r="C19" s="549"/>
      <c r="D19" s="165" t="s">
        <v>39</v>
      </c>
      <c r="E19" s="123">
        <v>0</v>
      </c>
      <c r="F19" s="165">
        <v>1</v>
      </c>
      <c r="G19" s="197">
        <f t="shared" si="0"/>
        <v>0</v>
      </c>
      <c r="H19" s="73"/>
      <c r="I19" s="73"/>
      <c r="J19" s="73"/>
      <c r="K19" s="73"/>
    </row>
    <row r="20" spans="1:11" ht="15.6" customHeight="1">
      <c r="A20" s="157">
        <v>7</v>
      </c>
      <c r="B20" s="548" t="s">
        <v>279</v>
      </c>
      <c r="C20" s="549"/>
      <c r="D20" s="165" t="s">
        <v>39</v>
      </c>
      <c r="E20" s="123">
        <v>0</v>
      </c>
      <c r="F20" s="165">
        <v>1</v>
      </c>
      <c r="G20" s="197">
        <f t="shared" si="0"/>
        <v>0</v>
      </c>
      <c r="H20" s="73"/>
      <c r="I20" s="73"/>
      <c r="J20" s="73"/>
      <c r="K20" s="73"/>
    </row>
    <row r="21" spans="1:11" ht="15.6" customHeight="1">
      <c r="A21" s="157">
        <v>8</v>
      </c>
      <c r="B21" s="548" t="s">
        <v>280</v>
      </c>
      <c r="C21" s="549"/>
      <c r="D21" s="165" t="s">
        <v>39</v>
      </c>
      <c r="E21" s="123">
        <v>0</v>
      </c>
      <c r="F21" s="165">
        <v>1</v>
      </c>
      <c r="G21" s="197">
        <f t="shared" si="0"/>
        <v>0</v>
      </c>
      <c r="H21" s="73"/>
      <c r="I21" s="73"/>
      <c r="J21" s="73"/>
      <c r="K21" s="73"/>
    </row>
    <row r="22" spans="1:11" ht="15.75">
      <c r="A22" s="164">
        <v>9</v>
      </c>
      <c r="B22" s="548" t="s">
        <v>281</v>
      </c>
      <c r="C22" s="549"/>
      <c r="D22" s="165" t="s">
        <v>39</v>
      </c>
      <c r="E22" s="123">
        <v>0</v>
      </c>
      <c r="F22" s="165">
        <v>1</v>
      </c>
      <c r="G22" s="197">
        <f t="shared" si="0"/>
        <v>0</v>
      </c>
      <c r="H22" s="73"/>
      <c r="I22" s="73"/>
      <c r="J22" s="73"/>
      <c r="K22" s="73"/>
    </row>
    <row r="23" spans="1:11" ht="15.6" customHeight="1">
      <c r="A23" s="147">
        <v>10</v>
      </c>
      <c r="B23" s="548" t="s">
        <v>282</v>
      </c>
      <c r="C23" s="549"/>
      <c r="D23" s="165" t="s">
        <v>39</v>
      </c>
      <c r="E23" s="123">
        <v>0</v>
      </c>
      <c r="F23" s="165">
        <v>1</v>
      </c>
      <c r="G23" s="198">
        <f t="shared" si="0"/>
        <v>0</v>
      </c>
      <c r="H23" s="73"/>
      <c r="I23" s="73"/>
      <c r="J23" s="73"/>
      <c r="K23" s="73"/>
    </row>
    <row r="24" spans="1:11" ht="15.75">
      <c r="A24" s="147">
        <v>11</v>
      </c>
      <c r="B24" s="548" t="s">
        <v>283</v>
      </c>
      <c r="C24" s="549"/>
      <c r="D24" s="165" t="s">
        <v>39</v>
      </c>
      <c r="E24" s="123">
        <v>0</v>
      </c>
      <c r="F24" s="165">
        <v>1</v>
      </c>
      <c r="G24" s="198">
        <f t="shared" ref="G24:G27" si="1">E24*F24</f>
        <v>0</v>
      </c>
      <c r="H24" s="73"/>
      <c r="I24" s="73"/>
      <c r="J24" s="73"/>
      <c r="K24" s="73"/>
    </row>
    <row r="25" spans="1:11" ht="15.75">
      <c r="A25" s="147">
        <v>12</v>
      </c>
      <c r="B25" s="548" t="s">
        <v>284</v>
      </c>
      <c r="C25" s="549"/>
      <c r="D25" s="165" t="s">
        <v>39</v>
      </c>
      <c r="E25" s="123">
        <v>0</v>
      </c>
      <c r="F25" s="165">
        <v>1</v>
      </c>
      <c r="G25" s="198">
        <f t="shared" si="1"/>
        <v>0</v>
      </c>
      <c r="H25" s="73"/>
      <c r="I25" s="73"/>
      <c r="J25" s="73"/>
      <c r="K25" s="73"/>
    </row>
    <row r="26" spans="1:11" ht="18" customHeight="1">
      <c r="A26" s="147">
        <v>13</v>
      </c>
      <c r="B26" s="242" t="s">
        <v>285</v>
      </c>
      <c r="C26" s="241"/>
      <c r="D26" s="165" t="s">
        <v>39</v>
      </c>
      <c r="E26" s="123">
        <v>0</v>
      </c>
      <c r="F26" s="165">
        <v>1</v>
      </c>
      <c r="G26" s="198">
        <f t="shared" si="1"/>
        <v>0</v>
      </c>
      <c r="H26" s="73"/>
      <c r="I26" s="73"/>
      <c r="J26" s="73"/>
      <c r="K26" s="73"/>
    </row>
    <row r="27" spans="1:11" ht="18.600000000000001" customHeight="1">
      <c r="A27" s="147">
        <v>14</v>
      </c>
      <c r="B27" s="242" t="s">
        <v>286</v>
      </c>
      <c r="C27" s="241"/>
      <c r="D27" s="207" t="s">
        <v>39</v>
      </c>
      <c r="E27" s="123">
        <v>0</v>
      </c>
      <c r="F27" s="244">
        <v>1</v>
      </c>
      <c r="G27" s="243">
        <f t="shared" si="1"/>
        <v>0</v>
      </c>
      <c r="H27" s="73"/>
      <c r="I27" s="73"/>
      <c r="J27" s="73"/>
      <c r="K27" s="73"/>
    </row>
    <row r="28" spans="1:11" ht="15.75" customHeight="1">
      <c r="A28" s="437" t="s">
        <v>182</v>
      </c>
      <c r="B28" s="438"/>
      <c r="C28" s="438"/>
      <c r="D28" s="438"/>
      <c r="E28" s="438"/>
      <c r="F28" s="439"/>
      <c r="G28" s="232">
        <f>ROUND(SUM(G14:G27),0)</f>
        <v>0</v>
      </c>
      <c r="H28" s="105"/>
      <c r="I28" s="73"/>
      <c r="J28" s="73"/>
      <c r="K28" s="73"/>
    </row>
    <row r="29" spans="1:11" ht="15.75" customHeight="1">
      <c r="A29" s="393" t="s">
        <v>214</v>
      </c>
      <c r="B29" s="435"/>
      <c r="C29" s="435"/>
      <c r="D29" s="435"/>
      <c r="E29" s="435"/>
      <c r="F29" s="435"/>
      <c r="G29" s="436"/>
      <c r="H29" s="73"/>
      <c r="I29" s="73"/>
      <c r="J29" s="73"/>
      <c r="K29" s="73"/>
    </row>
    <row r="30" spans="1:11" ht="31.5" customHeight="1">
      <c r="A30" s="60" t="s">
        <v>10</v>
      </c>
      <c r="B30" s="61" t="s">
        <v>260</v>
      </c>
      <c r="C30" s="61" t="s">
        <v>11</v>
      </c>
      <c r="D30" s="61" t="s">
        <v>12</v>
      </c>
      <c r="E30" s="61" t="s">
        <v>215</v>
      </c>
      <c r="F30" s="66" t="s">
        <v>216</v>
      </c>
      <c r="G30" s="62" t="s">
        <v>177</v>
      </c>
      <c r="H30" s="73"/>
      <c r="I30" s="73"/>
      <c r="J30" s="73"/>
      <c r="K30" s="73"/>
    </row>
    <row r="31" spans="1:11" ht="15.75">
      <c r="A31" s="144">
        <v>1</v>
      </c>
      <c r="B31" s="152" t="s">
        <v>326</v>
      </c>
      <c r="C31" s="145" t="s">
        <v>75</v>
      </c>
      <c r="D31" s="153">
        <v>50</v>
      </c>
      <c r="E31" s="82">
        <v>0</v>
      </c>
      <c r="F31" s="160">
        <v>0</v>
      </c>
      <c r="G31" s="199">
        <f>D31*E31+F31</f>
        <v>0</v>
      </c>
      <c r="H31" s="73"/>
      <c r="I31" s="73"/>
      <c r="J31" s="73"/>
      <c r="K31" s="73"/>
    </row>
    <row r="32" spans="1:11" ht="15.75">
      <c r="A32" s="144">
        <v>2</v>
      </c>
      <c r="B32" s="152" t="s">
        <v>327</v>
      </c>
      <c r="C32" s="145" t="s">
        <v>75</v>
      </c>
      <c r="D32" s="153">
        <v>50</v>
      </c>
      <c r="E32" s="82">
        <v>0</v>
      </c>
      <c r="F32" s="160">
        <v>0</v>
      </c>
      <c r="G32" s="199">
        <f>D32*E32+F32</f>
        <v>0</v>
      </c>
      <c r="H32" s="73"/>
      <c r="I32" s="73"/>
      <c r="J32" s="73"/>
      <c r="K32" s="73"/>
    </row>
    <row r="33" spans="1:11" ht="15.75" customHeight="1">
      <c r="A33" s="144"/>
      <c r="B33" s="154"/>
      <c r="C33" s="145"/>
      <c r="D33" s="145"/>
      <c r="E33" s="163"/>
      <c r="F33" s="163"/>
      <c r="G33" s="199"/>
      <c r="H33" s="73"/>
      <c r="I33" s="73"/>
      <c r="J33" s="73"/>
      <c r="K33" s="73"/>
    </row>
    <row r="34" spans="1:11" ht="15.75" customHeight="1">
      <c r="A34" s="427" t="s">
        <v>182</v>
      </c>
      <c r="B34" s="431"/>
      <c r="C34" s="431"/>
      <c r="D34" s="431"/>
      <c r="E34" s="431"/>
      <c r="F34" s="432"/>
      <c r="G34" s="180">
        <f>ROUND(SUM(G31:G33),0)</f>
        <v>0</v>
      </c>
      <c r="H34" s="73"/>
      <c r="I34" s="73"/>
      <c r="J34" s="73"/>
      <c r="K34" s="73"/>
    </row>
    <row r="35" spans="1:11" ht="15.75" customHeight="1">
      <c r="A35" s="393" t="s">
        <v>190</v>
      </c>
      <c r="B35" s="435"/>
      <c r="C35" s="435"/>
      <c r="D35" s="435"/>
      <c r="E35" s="435"/>
      <c r="F35" s="435"/>
      <c r="G35" s="436"/>
      <c r="H35" s="73"/>
      <c r="I35" s="73"/>
      <c r="J35" s="73"/>
      <c r="K35" s="73"/>
    </row>
    <row r="36" spans="1:11" ht="15.75" customHeight="1">
      <c r="A36" s="60" t="s">
        <v>10</v>
      </c>
      <c r="B36" s="61" t="s">
        <v>0</v>
      </c>
      <c r="C36" s="66" t="s">
        <v>12</v>
      </c>
      <c r="D36" s="66" t="s">
        <v>191</v>
      </c>
      <c r="E36" s="66" t="s">
        <v>192</v>
      </c>
      <c r="F36" s="66" t="s">
        <v>193</v>
      </c>
      <c r="G36" s="62" t="s">
        <v>194</v>
      </c>
      <c r="H36" s="73"/>
      <c r="I36" s="73"/>
      <c r="J36" s="73"/>
      <c r="K36" s="73"/>
    </row>
    <row r="37" spans="1:11" ht="15.75" customHeight="1">
      <c r="A37" s="144">
        <v>1</v>
      </c>
      <c r="B37" s="152" t="s">
        <v>227</v>
      </c>
      <c r="C37" s="145">
        <v>1</v>
      </c>
      <c r="D37" s="160">
        <v>0</v>
      </c>
      <c r="E37" s="160">
        <v>0</v>
      </c>
      <c r="F37" s="161">
        <v>0.15</v>
      </c>
      <c r="G37" s="199">
        <f>ROUND((D37+E37)*F37*C37,0)</f>
        <v>0</v>
      </c>
      <c r="H37" s="73"/>
      <c r="I37" s="73"/>
      <c r="J37" s="73"/>
      <c r="K37" s="73"/>
    </row>
    <row r="38" spans="1:11" ht="15.75" customHeight="1">
      <c r="A38" s="144">
        <v>2</v>
      </c>
      <c r="B38" s="152" t="s">
        <v>218</v>
      </c>
      <c r="C38" s="145">
        <v>1</v>
      </c>
      <c r="D38" s="82">
        <v>0</v>
      </c>
      <c r="E38" s="82">
        <v>0</v>
      </c>
      <c r="F38" s="161">
        <v>0.15</v>
      </c>
      <c r="G38" s="199">
        <f>ROUND((D38+E38)*F38*C38,0)</f>
        <v>0</v>
      </c>
      <c r="H38" s="73"/>
      <c r="I38" s="73"/>
      <c r="J38" s="73"/>
      <c r="K38" s="73"/>
    </row>
    <row r="39" spans="1:11" ht="15.75" customHeight="1">
      <c r="A39" s="144"/>
      <c r="B39" s="150"/>
      <c r="C39" s="150"/>
      <c r="D39" s="163"/>
      <c r="E39" s="166"/>
      <c r="F39" s="150"/>
      <c r="G39" s="199"/>
      <c r="H39" s="73"/>
      <c r="I39" s="73"/>
      <c r="J39" s="73"/>
      <c r="K39" s="73"/>
    </row>
    <row r="40" spans="1:11" ht="15.75" customHeight="1">
      <c r="A40" s="395" t="s">
        <v>182</v>
      </c>
      <c r="B40" s="433"/>
      <c r="C40" s="433"/>
      <c r="D40" s="433"/>
      <c r="E40" s="433"/>
      <c r="F40" s="434"/>
      <c r="G40" s="180">
        <f>SUM(G37:G39)</f>
        <v>0</v>
      </c>
      <c r="H40" s="73"/>
      <c r="I40" s="73"/>
      <c r="J40" s="73"/>
      <c r="K40" s="73"/>
    </row>
    <row r="41" spans="1:11" ht="15.75" customHeight="1" thickBot="1">
      <c r="A41" s="550" t="s">
        <v>196</v>
      </c>
      <c r="B41" s="429"/>
      <c r="C41" s="429"/>
      <c r="D41" s="429"/>
      <c r="E41" s="429"/>
      <c r="F41" s="430"/>
      <c r="G41" s="184">
        <f>G11+G28+G34+G40</f>
        <v>0</v>
      </c>
      <c r="H41" s="73"/>
      <c r="I41" s="73"/>
      <c r="J41" s="73"/>
      <c r="K41" s="73"/>
    </row>
    <row r="42" spans="1:11" ht="15.75" customHeight="1">
      <c r="A42" s="173"/>
      <c r="B42" s="1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5.75">
      <c r="A43" s="173"/>
      <c r="B43" s="1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5.75" customHeight="1">
      <c r="A44" s="173"/>
      <c r="B44" s="1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ht="15.75" customHeight="1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ht="15.75" customHeight="1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t="15.7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15.75" customHeight="1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5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5.7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5.7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5.7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5.7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.7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5.7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5.7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5.7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.7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5.7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5.7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5.7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5.7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5.7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5.7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5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5.7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5.7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5.7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5.7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5.7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5.7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5.7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5.7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5.7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5.7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5.7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5.7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5.75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5.75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5.75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5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5.75" customHeight="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 customHeight="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5.75" customHeight="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5.75" customHeight="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5.75" customHeight="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5.75" customHeight="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5.75" customHeight="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5.75" customHeight="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5.75" customHeight="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5.75" customHeight="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5.75" customHeight="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5.75" customHeight="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5.75" customHeight="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ht="15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ht="15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1" ht="15.7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</row>
    <row r="100" spans="1:11" ht="15.75" customHeight="1"/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ref="B14:G23">
    <sortCondition ref="B14:B23"/>
  </sortState>
  <mergeCells count="29">
    <mergeCell ref="A1:G1"/>
    <mergeCell ref="A2:G2"/>
    <mergeCell ref="A3:G3"/>
    <mergeCell ref="A4:A5"/>
    <mergeCell ref="B4:E5"/>
    <mergeCell ref="F4:F5"/>
    <mergeCell ref="G4:G5"/>
    <mergeCell ref="A41:F41"/>
    <mergeCell ref="B14:C14"/>
    <mergeCell ref="B13:C13"/>
    <mergeCell ref="B15:C15"/>
    <mergeCell ref="B16:C16"/>
    <mergeCell ref="B17:C17"/>
    <mergeCell ref="B23:C23"/>
    <mergeCell ref="B22:C22"/>
    <mergeCell ref="B21:C21"/>
    <mergeCell ref="B20:C20"/>
    <mergeCell ref="B19:C19"/>
    <mergeCell ref="B18:C18"/>
    <mergeCell ref="A28:F28"/>
    <mergeCell ref="A11:F11"/>
    <mergeCell ref="A34:F34"/>
    <mergeCell ref="A40:F40"/>
    <mergeCell ref="A6:G6"/>
    <mergeCell ref="A12:G12"/>
    <mergeCell ref="A29:G29"/>
    <mergeCell ref="A35:G35"/>
    <mergeCell ref="B24:C24"/>
    <mergeCell ref="B25:C25"/>
  </mergeCells>
  <printOptions horizontalCentered="1" verticalCentered="1"/>
  <pageMargins left="0.70866141732283472" right="0.70866141732283472" top="0.74803149606299213" bottom="0.74803149606299213" header="0" footer="0"/>
  <pageSetup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6">
    <pageSetUpPr fitToPage="1"/>
  </sheetPr>
  <dimension ref="A1:K98"/>
  <sheetViews>
    <sheetView showGridLines="0"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/>
  <cols>
    <col min="1" max="1" width="10.7109375" style="74" customWidth="1"/>
    <col min="2" max="2" width="59.42578125" style="74" customWidth="1"/>
    <col min="3" max="3" width="13.7109375" style="74" customWidth="1"/>
    <col min="4" max="4" width="19.42578125" style="74" customWidth="1"/>
    <col min="5" max="5" width="21.140625" style="74" customWidth="1"/>
    <col min="6" max="6" width="25.85546875" style="74" customWidth="1"/>
    <col min="7" max="7" width="20.7109375" style="74" customWidth="1"/>
    <col min="8" max="8" width="10.7109375" style="74" customWidth="1"/>
    <col min="9" max="9" width="14.28515625" style="74" customWidth="1"/>
    <col min="10" max="11" width="10.7109375" style="74" customWidth="1"/>
    <col min="12" max="16384" width="14.42578125" style="74"/>
  </cols>
  <sheetData>
    <row r="1" spans="1:11" ht="15.75">
      <c r="A1" s="396" t="s">
        <v>322</v>
      </c>
      <c r="B1" s="474"/>
      <c r="C1" s="474"/>
      <c r="D1" s="474"/>
      <c r="E1" s="474"/>
      <c r="F1" s="474"/>
      <c r="G1" s="475"/>
      <c r="H1" s="73"/>
      <c r="I1" s="73"/>
      <c r="J1" s="73"/>
      <c r="K1" s="73"/>
    </row>
    <row r="2" spans="1:11" ht="16.5" thickBot="1">
      <c r="A2" s="447" t="s">
        <v>171</v>
      </c>
      <c r="B2" s="429"/>
      <c r="C2" s="429"/>
      <c r="D2" s="429"/>
      <c r="E2" s="429"/>
      <c r="F2" s="429"/>
      <c r="G2" s="448"/>
      <c r="H2" s="73"/>
      <c r="I2" s="73"/>
      <c r="J2" s="73"/>
      <c r="K2" s="73"/>
    </row>
    <row r="3" spans="1:11" ht="16.5" thickBot="1">
      <c r="A3" s="449" t="s">
        <v>197</v>
      </c>
      <c r="B3" s="450"/>
      <c r="C3" s="450"/>
      <c r="D3" s="450"/>
      <c r="E3" s="450"/>
      <c r="F3" s="450"/>
      <c r="G3" s="451"/>
      <c r="H3" s="73"/>
      <c r="I3" s="73"/>
      <c r="J3" s="73"/>
      <c r="K3" s="73"/>
    </row>
    <row r="4" spans="1:11" ht="25.15" customHeight="1">
      <c r="A4" s="476" t="str">
        <f>+'ANEXO 3 OFERTA ECON.'!B19</f>
        <v>3.2</v>
      </c>
      <c r="B4" s="477" t="str">
        <f>+'ANEXO 3 OFERTA ECON.'!C19</f>
        <v>Acometida parcial eléctrica desde el equipo de medida hasta el tablero de distribución. Incluye: Hasta 2 m de tubería EMT de 3/4" y hasta 3 m de cable THHN: 1x8 AWG Fase + 1x8 AWG Neutro + 1x8 AWG Tierra.</v>
      </c>
      <c r="C4" s="478"/>
      <c r="D4" s="478"/>
      <c r="E4" s="479"/>
      <c r="F4" s="483" t="s">
        <v>11</v>
      </c>
      <c r="G4" s="484" t="str">
        <f>+'ANEXO 3 OFERTA ECON.'!D19</f>
        <v>und</v>
      </c>
      <c r="H4" s="73"/>
      <c r="I4" s="73"/>
      <c r="J4" s="73"/>
      <c r="K4" s="73"/>
    </row>
    <row r="5" spans="1:11" ht="15.75">
      <c r="A5" s="453"/>
      <c r="B5" s="480"/>
      <c r="C5" s="481"/>
      <c r="D5" s="481"/>
      <c r="E5" s="482"/>
      <c r="F5" s="461"/>
      <c r="G5" s="537"/>
      <c r="H5" s="73"/>
      <c r="I5" s="73"/>
      <c r="J5" s="73"/>
      <c r="K5" s="73"/>
    </row>
    <row r="6" spans="1:11" ht="15.75">
      <c r="A6" s="393" t="s">
        <v>173</v>
      </c>
      <c r="B6" s="435"/>
      <c r="C6" s="435"/>
      <c r="D6" s="435"/>
      <c r="E6" s="435"/>
      <c r="F6" s="435"/>
      <c r="G6" s="436"/>
      <c r="H6" s="73"/>
      <c r="I6" s="73"/>
      <c r="J6" s="73"/>
      <c r="K6" s="73"/>
    </row>
    <row r="7" spans="1:11" ht="15.75">
      <c r="A7" s="60" t="s">
        <v>10</v>
      </c>
      <c r="B7" s="416" t="s">
        <v>0</v>
      </c>
      <c r="C7" s="417"/>
      <c r="D7" s="61" t="s">
        <v>219</v>
      </c>
      <c r="E7" s="61" t="s">
        <v>175</v>
      </c>
      <c r="F7" s="61" t="s">
        <v>176</v>
      </c>
      <c r="G7" s="62" t="s">
        <v>177</v>
      </c>
      <c r="H7" s="73"/>
      <c r="I7" s="73"/>
      <c r="J7" s="73"/>
      <c r="K7" s="73"/>
    </row>
    <row r="8" spans="1:11" ht="15.75">
      <c r="A8" s="75">
        <v>1</v>
      </c>
      <c r="B8" s="418" t="s">
        <v>328</v>
      </c>
      <c r="C8" s="419"/>
      <c r="D8" s="76" t="s">
        <v>179</v>
      </c>
      <c r="E8" s="82">
        <v>0</v>
      </c>
      <c r="F8" s="88">
        <v>0.2</v>
      </c>
      <c r="G8" s="182">
        <f>E8*F8</f>
        <v>0</v>
      </c>
      <c r="H8" s="73"/>
      <c r="I8" s="73"/>
      <c r="J8" s="73"/>
      <c r="K8" s="73"/>
    </row>
    <row r="9" spans="1:11" ht="15.75">
      <c r="A9" s="75">
        <v>2</v>
      </c>
      <c r="B9" s="464" t="s">
        <v>329</v>
      </c>
      <c r="C9" s="465"/>
      <c r="D9" s="76" t="s">
        <v>179</v>
      </c>
      <c r="E9" s="82">
        <v>0</v>
      </c>
      <c r="F9" s="76">
        <v>0.2</v>
      </c>
      <c r="G9" s="182">
        <f>E9*F9</f>
        <v>0</v>
      </c>
      <c r="H9" s="73"/>
      <c r="I9" s="73"/>
      <c r="J9" s="73"/>
      <c r="K9" s="73"/>
    </row>
    <row r="10" spans="1:11" ht="15.75">
      <c r="A10" s="395" t="s">
        <v>182</v>
      </c>
      <c r="B10" s="485"/>
      <c r="C10" s="485"/>
      <c r="D10" s="485"/>
      <c r="E10" s="485"/>
      <c r="F10" s="486"/>
      <c r="G10" s="187">
        <f>SUM(G8:G9)</f>
        <v>0</v>
      </c>
      <c r="H10" s="73"/>
      <c r="I10" s="73"/>
      <c r="J10" s="73"/>
      <c r="K10" s="73"/>
    </row>
    <row r="11" spans="1:11" ht="15.75">
      <c r="A11" s="393" t="s">
        <v>183</v>
      </c>
      <c r="B11" s="435"/>
      <c r="C11" s="435"/>
      <c r="D11" s="435"/>
      <c r="E11" s="435"/>
      <c r="F11" s="435"/>
      <c r="G11" s="436"/>
      <c r="H11" s="73"/>
      <c r="I11" s="73"/>
      <c r="J11" s="73"/>
      <c r="K11" s="73"/>
    </row>
    <row r="12" spans="1:11" ht="15.75">
      <c r="A12" s="60" t="s">
        <v>10</v>
      </c>
      <c r="B12" s="416" t="s">
        <v>0</v>
      </c>
      <c r="C12" s="417"/>
      <c r="D12" s="61" t="s">
        <v>184</v>
      </c>
      <c r="E12" s="61" t="s">
        <v>185</v>
      </c>
      <c r="F12" s="61" t="s">
        <v>12</v>
      </c>
      <c r="G12" s="62" t="s">
        <v>177</v>
      </c>
      <c r="H12" s="73"/>
      <c r="I12" s="73"/>
      <c r="J12" s="73"/>
      <c r="K12" s="73"/>
    </row>
    <row r="13" spans="1:11" ht="15" customHeight="1">
      <c r="A13" s="75">
        <v>1</v>
      </c>
      <c r="B13" s="503" t="s">
        <v>242</v>
      </c>
      <c r="C13" s="504"/>
      <c r="D13" s="145" t="str">
        <f>VLOOKUP(B13,[45]Materiales!$A$5:$B$122,2,FALSE)</f>
        <v>m</v>
      </c>
      <c r="E13" s="82">
        <v>0</v>
      </c>
      <c r="F13" s="76">
        <v>6</v>
      </c>
      <c r="G13" s="182">
        <f t="shared" ref="G13:G18" si="0">E13*F13</f>
        <v>0</v>
      </c>
      <c r="H13" s="73"/>
      <c r="I13" s="73"/>
      <c r="J13" s="73"/>
      <c r="K13" s="73"/>
    </row>
    <row r="14" spans="1:11" ht="15" customHeight="1">
      <c r="A14" s="75">
        <v>2</v>
      </c>
      <c r="B14" s="503" t="s">
        <v>287</v>
      </c>
      <c r="C14" s="504"/>
      <c r="D14" s="145" t="str">
        <f>VLOOKUP(B14,[45]Materiales!$A$5:$B$93,2,FALSE)</f>
        <v>m</v>
      </c>
      <c r="E14" s="82">
        <v>0</v>
      </c>
      <c r="F14" s="76">
        <v>2</v>
      </c>
      <c r="G14" s="182">
        <f t="shared" si="0"/>
        <v>0</v>
      </c>
      <c r="H14" s="73"/>
      <c r="I14" s="73"/>
      <c r="J14" s="73"/>
      <c r="K14" s="73"/>
    </row>
    <row r="15" spans="1:11" ht="15" customHeight="1">
      <c r="A15" s="75">
        <v>3</v>
      </c>
      <c r="B15" s="503" t="s">
        <v>288</v>
      </c>
      <c r="C15" s="504"/>
      <c r="D15" s="145" t="str">
        <f>VLOOKUP(B15,[45]Materiales!$A$5:$B$93,2,FALSE)</f>
        <v>und</v>
      </c>
      <c r="E15" s="82">
        <v>0</v>
      </c>
      <c r="F15" s="76">
        <v>2</v>
      </c>
      <c r="G15" s="182">
        <f t="shared" si="0"/>
        <v>0</v>
      </c>
      <c r="H15" s="73"/>
      <c r="I15" s="73"/>
      <c r="J15" s="73"/>
      <c r="K15" s="73"/>
    </row>
    <row r="16" spans="1:11" ht="15" customHeight="1">
      <c r="A16" s="75">
        <v>4</v>
      </c>
      <c r="B16" s="503" t="s">
        <v>233</v>
      </c>
      <c r="C16" s="504"/>
      <c r="D16" s="145" t="str">
        <f>VLOOKUP(B16,[45]Materiales!$A$5:$B$93,2,FALSE)</f>
        <v>und</v>
      </c>
      <c r="E16" s="82">
        <v>0</v>
      </c>
      <c r="F16" s="76">
        <v>2</v>
      </c>
      <c r="G16" s="182">
        <f t="shared" si="0"/>
        <v>0</v>
      </c>
      <c r="H16" s="73"/>
      <c r="I16" s="73"/>
      <c r="J16" s="73"/>
      <c r="K16" s="73"/>
    </row>
    <row r="17" spans="1:11" ht="15" customHeight="1">
      <c r="A17" s="75">
        <v>5</v>
      </c>
      <c r="B17" s="503" t="s">
        <v>289</v>
      </c>
      <c r="C17" s="504"/>
      <c r="D17" s="145" t="str">
        <f>VLOOKUP(B17,[45]Materiales!$A$5:$B$93,2,FALSE)</f>
        <v>und</v>
      </c>
      <c r="E17" s="82">
        <v>0</v>
      </c>
      <c r="F17" s="76">
        <v>2</v>
      </c>
      <c r="G17" s="182">
        <f t="shared" si="0"/>
        <v>0</v>
      </c>
      <c r="H17" s="73"/>
      <c r="I17" s="73"/>
      <c r="J17" s="73"/>
      <c r="K17" s="73"/>
    </row>
    <row r="18" spans="1:11" ht="15" customHeight="1">
      <c r="A18" s="75">
        <v>6</v>
      </c>
      <c r="B18" s="503" t="s">
        <v>290</v>
      </c>
      <c r="C18" s="504"/>
      <c r="D18" s="145" t="str">
        <f>VLOOKUP(B18,[45]Materiales!$A$5:$B$93,2,FALSE)</f>
        <v>und</v>
      </c>
      <c r="E18" s="82">
        <v>0</v>
      </c>
      <c r="F18" s="76">
        <v>0.5</v>
      </c>
      <c r="G18" s="182">
        <f t="shared" si="0"/>
        <v>0</v>
      </c>
      <c r="H18" s="73"/>
      <c r="I18" s="73"/>
      <c r="J18" s="73"/>
      <c r="K18" s="73"/>
    </row>
    <row r="19" spans="1:11" ht="15.75">
      <c r="A19" s="395" t="s">
        <v>182</v>
      </c>
      <c r="B19" s="485"/>
      <c r="C19" s="485"/>
      <c r="D19" s="485"/>
      <c r="E19" s="485"/>
      <c r="F19" s="486"/>
      <c r="G19" s="187">
        <f>ROUND(SUM(G13:G18),0)</f>
        <v>0</v>
      </c>
      <c r="H19" s="73"/>
      <c r="I19" s="73"/>
      <c r="J19" s="73"/>
      <c r="K19" s="73"/>
    </row>
    <row r="20" spans="1:11" ht="15.75">
      <c r="A20" s="393" t="s">
        <v>186</v>
      </c>
      <c r="B20" s="435"/>
      <c r="C20" s="435"/>
      <c r="D20" s="435"/>
      <c r="E20" s="435"/>
      <c r="F20" s="435"/>
      <c r="G20" s="436"/>
      <c r="H20" s="73"/>
      <c r="I20" s="73"/>
      <c r="J20" s="73"/>
      <c r="K20" s="73"/>
    </row>
    <row r="21" spans="1:11" ht="31.5">
      <c r="A21" s="60" t="s">
        <v>10</v>
      </c>
      <c r="B21" s="61" t="s">
        <v>260</v>
      </c>
      <c r="C21" s="61" t="s">
        <v>11</v>
      </c>
      <c r="D21" s="61" t="s">
        <v>12</v>
      </c>
      <c r="E21" s="61" t="s">
        <v>215</v>
      </c>
      <c r="F21" s="66" t="s">
        <v>216</v>
      </c>
      <c r="G21" s="62" t="s">
        <v>177</v>
      </c>
      <c r="H21" s="73"/>
      <c r="I21" s="73"/>
      <c r="J21" s="73"/>
      <c r="K21" s="73"/>
    </row>
    <row r="22" spans="1:11" ht="15.75">
      <c r="A22" s="75">
        <v>1</v>
      </c>
      <c r="B22" s="152" t="s">
        <v>326</v>
      </c>
      <c r="C22" s="76" t="s">
        <v>75</v>
      </c>
      <c r="D22" s="81">
        <v>5</v>
      </c>
      <c r="E22" s="82">
        <v>0</v>
      </c>
      <c r="F22" s="82">
        <v>0</v>
      </c>
      <c r="G22" s="182">
        <f>D22*E22+F22</f>
        <v>0</v>
      </c>
      <c r="H22" s="73"/>
      <c r="I22" s="73"/>
      <c r="J22" s="73"/>
      <c r="K22" s="73"/>
    </row>
    <row r="23" spans="1:11" ht="15.75">
      <c r="A23" s="75">
        <v>2</v>
      </c>
      <c r="B23" s="152" t="s">
        <v>327</v>
      </c>
      <c r="C23" s="76" t="s">
        <v>75</v>
      </c>
      <c r="D23" s="76">
        <v>5</v>
      </c>
      <c r="E23" s="82">
        <v>0</v>
      </c>
      <c r="F23" s="82">
        <v>0</v>
      </c>
      <c r="G23" s="182">
        <f>D23*E23+F23</f>
        <v>0</v>
      </c>
      <c r="H23" s="73"/>
      <c r="I23" s="73"/>
      <c r="J23" s="73"/>
      <c r="K23" s="73"/>
    </row>
    <row r="24" spans="1:11" ht="15.75" hidden="1">
      <c r="A24" s="75"/>
      <c r="B24" s="64"/>
      <c r="C24" s="76"/>
      <c r="D24" s="76"/>
      <c r="E24" s="86"/>
      <c r="F24" s="86"/>
      <c r="G24" s="200"/>
      <c r="H24" s="73"/>
      <c r="I24" s="73"/>
      <c r="J24" s="73"/>
      <c r="K24" s="73"/>
    </row>
    <row r="25" spans="1:11" ht="15.75">
      <c r="A25" s="75"/>
      <c r="B25" s="64"/>
      <c r="C25" s="76"/>
      <c r="D25" s="76"/>
      <c r="E25" s="86"/>
      <c r="F25" s="86"/>
      <c r="G25" s="200"/>
      <c r="H25" s="73"/>
      <c r="I25" s="73"/>
      <c r="J25" s="73"/>
      <c r="K25" s="73"/>
    </row>
    <row r="26" spans="1:11" ht="15.75">
      <c r="A26" s="427" t="s">
        <v>182</v>
      </c>
      <c r="B26" s="485"/>
      <c r="C26" s="485"/>
      <c r="D26" s="485"/>
      <c r="E26" s="485"/>
      <c r="F26" s="486"/>
      <c r="G26" s="201">
        <f>ROUND(SUM(G22:G25),0)</f>
        <v>0</v>
      </c>
      <c r="H26" s="73"/>
      <c r="I26" s="73"/>
      <c r="J26" s="73"/>
      <c r="K26" s="73"/>
    </row>
    <row r="27" spans="1:11" ht="15.75">
      <c r="A27" s="393" t="s">
        <v>190</v>
      </c>
      <c r="B27" s="435"/>
      <c r="C27" s="435"/>
      <c r="D27" s="435"/>
      <c r="E27" s="435"/>
      <c r="F27" s="435"/>
      <c r="G27" s="436"/>
      <c r="H27" s="73"/>
      <c r="I27" s="73"/>
      <c r="J27" s="73"/>
      <c r="K27" s="73"/>
    </row>
    <row r="28" spans="1:11" ht="15.75">
      <c r="A28" s="60" t="s">
        <v>10</v>
      </c>
      <c r="B28" s="61" t="s">
        <v>0</v>
      </c>
      <c r="C28" s="61" t="s">
        <v>12</v>
      </c>
      <c r="D28" s="66" t="s">
        <v>191</v>
      </c>
      <c r="E28" s="61" t="s">
        <v>192</v>
      </c>
      <c r="F28" s="61" t="s">
        <v>193</v>
      </c>
      <c r="G28" s="62" t="s">
        <v>194</v>
      </c>
      <c r="H28" s="73"/>
      <c r="I28" s="73"/>
      <c r="J28" s="73"/>
      <c r="K28" s="73"/>
    </row>
    <row r="29" spans="1:11" ht="15.75">
      <c r="A29" s="75">
        <v>1</v>
      </c>
      <c r="B29" s="152" t="s">
        <v>227</v>
      </c>
      <c r="C29" s="145">
        <v>1</v>
      </c>
      <c r="D29" s="160">
        <v>0</v>
      </c>
      <c r="E29" s="160">
        <v>0</v>
      </c>
      <c r="F29" s="167">
        <v>0.25</v>
      </c>
      <c r="G29" s="182">
        <f>ROUND((D29+E29)*F29*C29,0)</f>
        <v>0</v>
      </c>
      <c r="H29" s="73"/>
      <c r="I29" s="73"/>
      <c r="J29" s="73"/>
      <c r="K29" s="73"/>
    </row>
    <row r="30" spans="1:11" ht="15.75">
      <c r="A30" s="75">
        <v>2</v>
      </c>
      <c r="B30" s="152" t="s">
        <v>218</v>
      </c>
      <c r="C30" s="145">
        <v>1</v>
      </c>
      <c r="D30" s="82">
        <v>0</v>
      </c>
      <c r="E30" s="82">
        <v>0</v>
      </c>
      <c r="F30" s="167">
        <v>0.25</v>
      </c>
      <c r="G30" s="182">
        <f>ROUND((D30+E30)*F30*C30,0)</f>
        <v>0</v>
      </c>
      <c r="H30" s="73"/>
      <c r="I30" s="105"/>
      <c r="J30" s="124"/>
      <c r="K30" s="73"/>
    </row>
    <row r="31" spans="1:11" ht="15.75">
      <c r="A31" s="75"/>
      <c r="B31" s="65"/>
      <c r="C31" s="65"/>
      <c r="D31" s="86"/>
      <c r="E31" s="91"/>
      <c r="F31" s="150"/>
      <c r="G31" s="182"/>
      <c r="H31" s="73"/>
      <c r="I31" s="105"/>
      <c r="J31" s="125"/>
      <c r="K31" s="73"/>
    </row>
    <row r="32" spans="1:11" ht="15.75">
      <c r="A32" s="395" t="s">
        <v>182</v>
      </c>
      <c r="B32" s="435"/>
      <c r="C32" s="435"/>
      <c r="D32" s="435"/>
      <c r="E32" s="435"/>
      <c r="F32" s="469"/>
      <c r="G32" s="187">
        <f>SUM(G29:G31)</f>
        <v>0</v>
      </c>
      <c r="H32" s="73"/>
      <c r="I32" s="73"/>
      <c r="J32" s="73"/>
      <c r="K32" s="73"/>
    </row>
    <row r="33" spans="1:11" ht="16.5" thickBot="1">
      <c r="A33" s="428" t="s">
        <v>196</v>
      </c>
      <c r="B33" s="429"/>
      <c r="C33" s="429"/>
      <c r="D33" s="429"/>
      <c r="E33" s="429"/>
      <c r="F33" s="430"/>
      <c r="G33" s="183">
        <f>G10+G19+G26+G32</f>
        <v>0</v>
      </c>
      <c r="H33" s="73"/>
      <c r="I33" s="73"/>
      <c r="J33" s="73"/>
      <c r="K33" s="73"/>
    </row>
    <row r="34" spans="1:11" ht="15.75">
      <c r="A34" s="173"/>
      <c r="B34" s="173"/>
      <c r="C34" s="73"/>
      <c r="D34" s="73"/>
      <c r="E34" s="73"/>
      <c r="F34" s="73"/>
      <c r="G34" s="73"/>
      <c r="H34" s="73"/>
      <c r="I34" s="73"/>
      <c r="J34" s="73"/>
      <c r="K34" s="73"/>
    </row>
    <row r="35" spans="1:11" ht="15.75">
      <c r="A35" s="173"/>
      <c r="B35" s="1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5.75">
      <c r="A36" s="173"/>
      <c r="B36" s="1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15.7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ht="15.7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ht="15.7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15.7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15.7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ht="15.7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5.7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5.7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ht="15.7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ht="15.7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t="15.7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15.7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5.7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5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5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5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5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5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5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5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5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5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5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5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5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5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5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5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5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5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5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5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5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5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5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5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5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5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5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5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5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5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5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5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5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5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5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5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5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5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5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5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5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5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5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ht="15.7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ht="15.7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</row>
  </sheetData>
  <sortState ref="B13:G18">
    <sortCondition ref="B13:B18"/>
  </sortState>
  <mergeCells count="26">
    <mergeCell ref="B17:C17"/>
    <mergeCell ref="B16:C16"/>
    <mergeCell ref="B15:C15"/>
    <mergeCell ref="A27:G27"/>
    <mergeCell ref="B7:C7"/>
    <mergeCell ref="B8:C8"/>
    <mergeCell ref="B9:C9"/>
    <mergeCell ref="B14:C14"/>
    <mergeCell ref="B13:C13"/>
    <mergeCell ref="B12:C12"/>
    <mergeCell ref="A32:F32"/>
    <mergeCell ref="A33:F33"/>
    <mergeCell ref="A26:F26"/>
    <mergeCell ref="A1:G1"/>
    <mergeCell ref="A2:G2"/>
    <mergeCell ref="A3:G3"/>
    <mergeCell ref="A4:A5"/>
    <mergeCell ref="B4:E5"/>
    <mergeCell ref="F4:F5"/>
    <mergeCell ref="G4:G5"/>
    <mergeCell ref="A6:G6"/>
    <mergeCell ref="A10:F10"/>
    <mergeCell ref="A11:G11"/>
    <mergeCell ref="A19:F19"/>
    <mergeCell ref="A20:G20"/>
    <mergeCell ref="B18:C18"/>
  </mergeCells>
  <printOptions horizontalCentered="1" verticalCentered="1"/>
  <pageMargins left="0.70866141732283472" right="0.70866141732283472" top="0.74803149606299213" bottom="0.74803149606299213" header="0" footer="0"/>
  <pageSetup scale="7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7">
    <pageSetUpPr fitToPage="1"/>
  </sheetPr>
  <dimension ref="A1:K997"/>
  <sheetViews>
    <sheetView showGridLines="0"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 customHeight="1"/>
  <cols>
    <col min="1" max="1" width="6.7109375" style="58" bestFit="1" customWidth="1"/>
    <col min="2" max="2" width="64.5703125" style="58" customWidth="1"/>
    <col min="3" max="3" width="12.7109375" style="58" bestFit="1" customWidth="1"/>
    <col min="4" max="4" width="17.42578125" style="58" customWidth="1"/>
    <col min="5" max="5" width="19.7109375" style="58" customWidth="1"/>
    <col min="6" max="6" width="25.140625" style="58" customWidth="1"/>
    <col min="7" max="7" width="21.5703125" style="58" customWidth="1"/>
    <col min="8" max="9" width="11.42578125" style="58" customWidth="1"/>
    <col min="10" max="11" width="10.7109375" style="58" customWidth="1"/>
    <col min="12" max="16384" width="14.42578125" style="58"/>
  </cols>
  <sheetData>
    <row r="1" spans="1:11" ht="15.75">
      <c r="A1" s="396" t="s">
        <v>322</v>
      </c>
      <c r="B1" s="397"/>
      <c r="C1" s="397"/>
      <c r="D1" s="397"/>
      <c r="E1" s="397"/>
      <c r="F1" s="397"/>
      <c r="G1" s="398"/>
      <c r="H1" s="59"/>
      <c r="I1" s="59"/>
      <c r="J1" s="59"/>
      <c r="K1" s="59"/>
    </row>
    <row r="2" spans="1:11" ht="16.5" thickBot="1">
      <c r="A2" s="447" t="s">
        <v>171</v>
      </c>
      <c r="B2" s="346"/>
      <c r="C2" s="346"/>
      <c r="D2" s="346"/>
      <c r="E2" s="346"/>
      <c r="F2" s="346"/>
      <c r="G2" s="529"/>
      <c r="H2" s="59"/>
      <c r="I2" s="59"/>
      <c r="J2" s="59"/>
      <c r="K2" s="59"/>
    </row>
    <row r="3" spans="1:11" ht="15.75">
      <c r="A3" s="565" t="s">
        <v>291</v>
      </c>
      <c r="B3" s="397"/>
      <c r="C3" s="397"/>
      <c r="D3" s="397"/>
      <c r="E3" s="397"/>
      <c r="F3" s="397"/>
      <c r="G3" s="397"/>
      <c r="H3" s="59"/>
      <c r="I3" s="59"/>
      <c r="J3" s="59"/>
      <c r="K3" s="59"/>
    </row>
    <row r="4" spans="1:11" ht="25.15" customHeight="1">
      <c r="A4" s="558" t="str">
        <f>+'ANEXO 3 OFERTA ECON.'!B21</f>
        <v>4.1</v>
      </c>
      <c r="B4" s="559" t="str">
        <f>+'ANEXO 3 OFERTA ECON.'!C21</f>
        <v>Sistema de puesta a tierra con una varilla de cobre 5/8" x 2,4m, bajante en cable de cobre desnudo o verde Nº 6, con soldadura exotérmica y tratamiento de suelos, caja de inspección de 30 x 30 cm.</v>
      </c>
      <c r="C4" s="566"/>
      <c r="D4" s="566"/>
      <c r="E4" s="567"/>
      <c r="F4" s="562" t="s">
        <v>11</v>
      </c>
      <c r="G4" s="563" t="str">
        <f>+'ANEXO 3 OFERTA ECON.'!D21</f>
        <v>und</v>
      </c>
      <c r="H4" s="59"/>
      <c r="I4" s="59"/>
      <c r="J4" s="59"/>
      <c r="K4" s="59"/>
    </row>
    <row r="5" spans="1:11" ht="10.5" customHeight="1">
      <c r="A5" s="405"/>
      <c r="B5" s="409"/>
      <c r="C5" s="410"/>
      <c r="D5" s="410"/>
      <c r="E5" s="411"/>
      <c r="F5" s="413"/>
      <c r="G5" s="534"/>
      <c r="H5" s="59"/>
      <c r="I5" s="59"/>
      <c r="J5" s="59"/>
      <c r="K5" s="59"/>
    </row>
    <row r="6" spans="1:11" ht="15.75">
      <c r="A6" s="564" t="s">
        <v>173</v>
      </c>
      <c r="B6" s="343"/>
      <c r="C6" s="343"/>
      <c r="D6" s="343"/>
      <c r="E6" s="343"/>
      <c r="F6" s="343"/>
      <c r="G6" s="394"/>
      <c r="H6" s="59"/>
      <c r="I6" s="59"/>
      <c r="J6" s="59"/>
      <c r="K6" s="59"/>
    </row>
    <row r="7" spans="1:11" ht="15.75">
      <c r="A7" s="60" t="s">
        <v>10</v>
      </c>
      <c r="B7" s="61" t="s">
        <v>0</v>
      </c>
      <c r="C7" s="61"/>
      <c r="D7" s="61" t="s">
        <v>174</v>
      </c>
      <c r="E7" s="61" t="s">
        <v>175</v>
      </c>
      <c r="F7" s="61" t="s">
        <v>176</v>
      </c>
      <c r="G7" s="62" t="s">
        <v>177</v>
      </c>
      <c r="H7" s="59"/>
      <c r="I7" s="59"/>
      <c r="J7" s="59"/>
      <c r="K7" s="59"/>
    </row>
    <row r="8" spans="1:11" ht="15.75">
      <c r="A8" s="144">
        <v>1</v>
      </c>
      <c r="B8" s="152" t="s">
        <v>328</v>
      </c>
      <c r="C8" s="150"/>
      <c r="D8" s="145" t="s">
        <v>199</v>
      </c>
      <c r="E8" s="160">
        <v>0</v>
      </c>
      <c r="F8" s="168">
        <v>0.5</v>
      </c>
      <c r="G8" s="199">
        <f>E8*F8</f>
        <v>0</v>
      </c>
      <c r="H8" s="59"/>
      <c r="I8" s="59"/>
      <c r="J8" s="59"/>
      <c r="K8" s="59"/>
    </row>
    <row r="9" spans="1:11" ht="15.75" hidden="1">
      <c r="A9" s="169"/>
      <c r="B9" s="170"/>
      <c r="C9" s="170"/>
      <c r="D9" s="157"/>
      <c r="E9" s="171"/>
      <c r="F9" s="157"/>
      <c r="G9" s="202"/>
      <c r="H9" s="59"/>
      <c r="I9" s="59"/>
      <c r="J9" s="59"/>
      <c r="K9" s="59"/>
    </row>
    <row r="10" spans="1:11" ht="15.75">
      <c r="A10" s="144"/>
      <c r="B10" s="150"/>
      <c r="C10" s="150"/>
      <c r="D10" s="145"/>
      <c r="E10" s="163"/>
      <c r="F10" s="150"/>
      <c r="G10" s="203"/>
      <c r="H10" s="59"/>
      <c r="I10" s="59"/>
      <c r="J10" s="59"/>
      <c r="K10" s="59"/>
    </row>
    <row r="11" spans="1:11" ht="15.75">
      <c r="A11" s="395" t="s">
        <v>182</v>
      </c>
      <c r="B11" s="433"/>
      <c r="C11" s="433"/>
      <c r="D11" s="433"/>
      <c r="E11" s="433"/>
      <c r="F11" s="434"/>
      <c r="G11" s="180">
        <f>SUM(G8:G10)</f>
        <v>0</v>
      </c>
      <c r="H11" s="59"/>
      <c r="I11" s="59"/>
      <c r="J11" s="59"/>
      <c r="K11" s="59"/>
    </row>
    <row r="12" spans="1:11" ht="15.75">
      <c r="A12" s="564" t="s">
        <v>183</v>
      </c>
      <c r="B12" s="343"/>
      <c r="C12" s="343"/>
      <c r="D12" s="343"/>
      <c r="E12" s="343"/>
      <c r="F12" s="343"/>
      <c r="G12" s="394"/>
      <c r="H12" s="59"/>
      <c r="I12" s="59"/>
      <c r="J12" s="59"/>
      <c r="K12" s="59"/>
    </row>
    <row r="13" spans="1:11" ht="15.75">
      <c r="A13" s="60" t="s">
        <v>10</v>
      </c>
      <c r="B13" s="416" t="s">
        <v>0</v>
      </c>
      <c r="C13" s="417"/>
      <c r="D13" s="61" t="s">
        <v>184</v>
      </c>
      <c r="E13" s="61" t="s">
        <v>185</v>
      </c>
      <c r="F13" s="61" t="s">
        <v>12</v>
      </c>
      <c r="G13" s="62" t="s">
        <v>177</v>
      </c>
      <c r="H13" s="59"/>
      <c r="I13" s="59"/>
      <c r="J13" s="59"/>
      <c r="K13" s="59"/>
    </row>
    <row r="14" spans="1:11" ht="15" customHeight="1">
      <c r="A14" s="144">
        <v>1</v>
      </c>
      <c r="B14" s="222" t="s">
        <v>292</v>
      </c>
      <c r="C14" s="223"/>
      <c r="D14" s="145" t="str">
        <f>VLOOKUP(B14,[45]Materiales!$A$5:$B$93,2,FALSE)</f>
        <v>m</v>
      </c>
      <c r="E14" s="82">
        <v>0</v>
      </c>
      <c r="F14" s="145">
        <v>5</v>
      </c>
      <c r="G14" s="199">
        <f t="shared" ref="G14:G19" si="0">E14*F14</f>
        <v>0</v>
      </c>
      <c r="H14" s="59"/>
      <c r="I14" s="59"/>
      <c r="J14" s="59"/>
      <c r="K14" s="59"/>
    </row>
    <row r="15" spans="1:11" ht="15" customHeight="1">
      <c r="A15" s="144">
        <v>2</v>
      </c>
      <c r="B15" s="222" t="s">
        <v>293</v>
      </c>
      <c r="C15" s="223"/>
      <c r="D15" s="145" t="str">
        <f>VLOOKUP(B15,[45]Materiales!$A$5:$B$93,2,FALSE)</f>
        <v>und</v>
      </c>
      <c r="E15" s="82">
        <v>0</v>
      </c>
      <c r="F15" s="145">
        <v>1</v>
      </c>
      <c r="G15" s="199">
        <f t="shared" si="0"/>
        <v>0</v>
      </c>
      <c r="H15" s="59"/>
      <c r="I15" s="59"/>
      <c r="J15" s="59"/>
      <c r="K15" s="59"/>
    </row>
    <row r="16" spans="1:11" ht="15" customHeight="1">
      <c r="A16" s="144">
        <v>3</v>
      </c>
      <c r="B16" s="222" t="s">
        <v>294</v>
      </c>
      <c r="C16" s="223"/>
      <c r="D16" s="145" t="str">
        <f>VLOOKUP(B16,[45]Materiales!$A$5:$B$93,2,FALSE)</f>
        <v>und</v>
      </c>
      <c r="E16" s="82">
        <v>0</v>
      </c>
      <c r="F16" s="145">
        <v>1</v>
      </c>
      <c r="G16" s="199">
        <f t="shared" si="0"/>
        <v>0</v>
      </c>
      <c r="H16" s="59"/>
      <c r="I16" s="59"/>
      <c r="J16" s="59"/>
      <c r="K16" s="59"/>
    </row>
    <row r="17" spans="1:11" ht="18" customHeight="1">
      <c r="A17" s="144">
        <v>4</v>
      </c>
      <c r="B17" s="222" t="s">
        <v>295</v>
      </c>
      <c r="C17" s="223"/>
      <c r="D17" s="145" t="str">
        <f>VLOOKUP(B17,[45]Materiales!$A$5:$B$93,2,FALSE)</f>
        <v>und</v>
      </c>
      <c r="E17" s="82">
        <v>0</v>
      </c>
      <c r="F17" s="145">
        <v>1</v>
      </c>
      <c r="G17" s="199">
        <f t="shared" si="0"/>
        <v>0</v>
      </c>
      <c r="H17" s="59"/>
      <c r="I17" s="59"/>
      <c r="J17" s="59"/>
      <c r="K17" s="59"/>
    </row>
    <row r="18" spans="1:11" ht="15" customHeight="1">
      <c r="A18" s="144">
        <v>5</v>
      </c>
      <c r="B18" s="222" t="s">
        <v>257</v>
      </c>
      <c r="C18" s="223"/>
      <c r="D18" s="145" t="str">
        <f>VLOOKUP(B18,[45]Materiales!$A$5:$B$93,2,FALSE)</f>
        <v>und</v>
      </c>
      <c r="E18" s="82">
        <v>0</v>
      </c>
      <c r="F18" s="76">
        <v>1</v>
      </c>
      <c r="G18" s="182">
        <f t="shared" si="0"/>
        <v>0</v>
      </c>
      <c r="H18" s="59"/>
      <c r="I18" s="59"/>
      <c r="J18" s="59"/>
      <c r="K18" s="59"/>
    </row>
    <row r="19" spans="1:11" ht="15" customHeight="1">
      <c r="A19" s="144">
        <v>6</v>
      </c>
      <c r="B19" s="222" t="s">
        <v>296</v>
      </c>
      <c r="C19" s="223"/>
      <c r="D19" s="145" t="str">
        <f>VLOOKUP(B19,[45]Materiales!$A$5:$B$93,2,FALSE)</f>
        <v>und</v>
      </c>
      <c r="E19" s="82">
        <v>0</v>
      </c>
      <c r="F19" s="145">
        <v>1</v>
      </c>
      <c r="G19" s="199">
        <f t="shared" si="0"/>
        <v>0</v>
      </c>
      <c r="H19" s="59"/>
      <c r="I19" s="59"/>
      <c r="J19" s="59"/>
      <c r="K19" s="59"/>
    </row>
    <row r="20" spans="1:11" ht="15.75">
      <c r="A20" s="395" t="s">
        <v>182</v>
      </c>
      <c r="B20" s="433"/>
      <c r="C20" s="433"/>
      <c r="D20" s="433"/>
      <c r="E20" s="433"/>
      <c r="F20" s="434"/>
      <c r="G20" s="176">
        <f>ROUND(SUM(G14:G19),0)</f>
        <v>0</v>
      </c>
      <c r="H20" s="59"/>
      <c r="I20" s="63"/>
      <c r="J20" s="59"/>
      <c r="K20" s="59"/>
    </row>
    <row r="21" spans="1:11" ht="15.75" customHeight="1">
      <c r="A21" s="564" t="s">
        <v>214</v>
      </c>
      <c r="B21" s="343"/>
      <c r="C21" s="343"/>
      <c r="D21" s="343"/>
      <c r="E21" s="343"/>
      <c r="F21" s="343"/>
      <c r="G21" s="394"/>
      <c r="H21" s="59"/>
      <c r="I21" s="59"/>
      <c r="J21" s="59"/>
      <c r="K21" s="59"/>
    </row>
    <row r="22" spans="1:11" ht="36.75" customHeight="1">
      <c r="A22" s="60" t="s">
        <v>10</v>
      </c>
      <c r="B22" s="61" t="s">
        <v>260</v>
      </c>
      <c r="C22" s="61" t="s">
        <v>11</v>
      </c>
      <c r="D22" s="61" t="s">
        <v>12</v>
      </c>
      <c r="E22" s="61" t="s">
        <v>215</v>
      </c>
      <c r="F22" s="66" t="s">
        <v>216</v>
      </c>
      <c r="G22" s="62" t="s">
        <v>177</v>
      </c>
      <c r="H22" s="59"/>
      <c r="I22" s="59"/>
      <c r="J22" s="59"/>
      <c r="K22" s="59"/>
    </row>
    <row r="23" spans="1:11" ht="15.75">
      <c r="A23" s="144">
        <v>1</v>
      </c>
      <c r="B23" s="152" t="s">
        <v>326</v>
      </c>
      <c r="C23" s="145" t="s">
        <v>75</v>
      </c>
      <c r="D23" s="153">
        <v>20</v>
      </c>
      <c r="E23" s="82">
        <v>0</v>
      </c>
      <c r="F23" s="160">
        <v>0</v>
      </c>
      <c r="G23" s="199">
        <f>D23*E23+F23</f>
        <v>0</v>
      </c>
      <c r="H23" s="59"/>
      <c r="I23" s="59"/>
      <c r="J23" s="59"/>
      <c r="K23" s="59"/>
    </row>
    <row r="24" spans="1:11" ht="15.75">
      <c r="A24" s="144">
        <v>2</v>
      </c>
      <c r="B24" s="152" t="s">
        <v>327</v>
      </c>
      <c r="C24" s="145" t="s">
        <v>75</v>
      </c>
      <c r="D24" s="153">
        <v>20</v>
      </c>
      <c r="E24" s="82">
        <v>0</v>
      </c>
      <c r="F24" s="160">
        <v>0</v>
      </c>
      <c r="G24" s="199">
        <f>D24*E24+F24</f>
        <v>0</v>
      </c>
      <c r="H24" s="59"/>
      <c r="I24" s="59"/>
      <c r="J24" s="59"/>
      <c r="K24" s="59"/>
    </row>
    <row r="25" spans="1:11" ht="15.75" customHeight="1">
      <c r="A25" s="144"/>
      <c r="B25" s="154"/>
      <c r="C25" s="145"/>
      <c r="D25" s="145"/>
      <c r="E25" s="163"/>
      <c r="F25" s="163"/>
      <c r="G25" s="203"/>
      <c r="H25" s="59"/>
      <c r="I25" s="59"/>
      <c r="J25" s="59"/>
      <c r="K25" s="59"/>
    </row>
    <row r="26" spans="1:11" ht="15.75" customHeight="1">
      <c r="A26" s="427" t="s">
        <v>182</v>
      </c>
      <c r="B26" s="431"/>
      <c r="C26" s="431"/>
      <c r="D26" s="431"/>
      <c r="E26" s="431"/>
      <c r="F26" s="432"/>
      <c r="G26" s="204">
        <f>ROUND(SUM(G23:G25),0)</f>
        <v>0</v>
      </c>
      <c r="H26" s="59"/>
      <c r="I26" s="59"/>
      <c r="J26" s="59"/>
      <c r="K26" s="59"/>
    </row>
    <row r="27" spans="1:11" ht="15.75" customHeight="1">
      <c r="A27" s="564" t="s">
        <v>190</v>
      </c>
      <c r="B27" s="343"/>
      <c r="C27" s="343"/>
      <c r="D27" s="343"/>
      <c r="E27" s="343"/>
      <c r="F27" s="343"/>
      <c r="G27" s="394"/>
      <c r="H27" s="59"/>
      <c r="I27" s="59"/>
      <c r="J27" s="59"/>
      <c r="K27" s="59"/>
    </row>
    <row r="28" spans="1:11" ht="15.75">
      <c r="A28" s="60" t="s">
        <v>10</v>
      </c>
      <c r="B28" s="61" t="s">
        <v>0</v>
      </c>
      <c r="C28" s="61" t="s">
        <v>12</v>
      </c>
      <c r="D28" s="66" t="s">
        <v>191</v>
      </c>
      <c r="E28" s="61" t="s">
        <v>192</v>
      </c>
      <c r="F28" s="61" t="s">
        <v>193</v>
      </c>
      <c r="G28" s="62" t="s">
        <v>194</v>
      </c>
      <c r="H28" s="59"/>
      <c r="I28" s="59"/>
      <c r="J28" s="59"/>
      <c r="K28" s="59"/>
    </row>
    <row r="29" spans="1:11" ht="15.75" customHeight="1">
      <c r="A29" s="144">
        <v>1</v>
      </c>
      <c r="B29" s="152" t="s">
        <v>227</v>
      </c>
      <c r="C29" s="145">
        <v>1</v>
      </c>
      <c r="D29" s="160">
        <v>0</v>
      </c>
      <c r="E29" s="160">
        <v>0</v>
      </c>
      <c r="F29" s="145">
        <v>0.25</v>
      </c>
      <c r="G29" s="199">
        <f>ROUND((D29+E29)*F29*C29,0)</f>
        <v>0</v>
      </c>
      <c r="H29" s="59"/>
      <c r="I29" s="59"/>
      <c r="J29" s="59"/>
      <c r="K29" s="59"/>
    </row>
    <row r="30" spans="1:11" ht="15.75" customHeight="1">
      <c r="A30" s="144">
        <v>2</v>
      </c>
      <c r="B30" s="152" t="s">
        <v>218</v>
      </c>
      <c r="C30" s="145">
        <v>1</v>
      </c>
      <c r="D30" s="82">
        <v>0</v>
      </c>
      <c r="E30" s="82">
        <v>0</v>
      </c>
      <c r="F30" s="161">
        <v>0.25</v>
      </c>
      <c r="G30" s="199">
        <f>ROUND((D30+E30)*F30*C30,0)</f>
        <v>0</v>
      </c>
      <c r="H30" s="59"/>
      <c r="I30" s="59"/>
      <c r="J30" s="59"/>
      <c r="K30" s="59"/>
    </row>
    <row r="31" spans="1:11" ht="15.75" customHeight="1">
      <c r="A31" s="144"/>
      <c r="B31" s="150"/>
      <c r="C31" s="150"/>
      <c r="D31" s="163"/>
      <c r="E31" s="166"/>
      <c r="F31" s="150"/>
      <c r="G31" s="199"/>
      <c r="H31" s="59"/>
      <c r="I31" s="59"/>
      <c r="J31" s="59"/>
      <c r="K31" s="59"/>
    </row>
    <row r="32" spans="1:11" ht="15.75" customHeight="1">
      <c r="A32" s="395" t="s">
        <v>182</v>
      </c>
      <c r="B32" s="433"/>
      <c r="C32" s="433"/>
      <c r="D32" s="433"/>
      <c r="E32" s="433"/>
      <c r="F32" s="434"/>
      <c r="G32" s="180">
        <f>SUM(G29:G31)</f>
        <v>0</v>
      </c>
      <c r="H32" s="59"/>
      <c r="I32" s="59"/>
      <c r="J32" s="59"/>
      <c r="K32" s="59"/>
    </row>
    <row r="33" spans="1:11" ht="15.75" customHeight="1" thickBot="1">
      <c r="A33" s="550" t="s">
        <v>196</v>
      </c>
      <c r="B33" s="346"/>
      <c r="C33" s="346"/>
      <c r="D33" s="346"/>
      <c r="E33" s="346"/>
      <c r="F33" s="347"/>
      <c r="G33" s="184">
        <f>G11+G20+G26+G32</f>
        <v>0</v>
      </c>
      <c r="H33" s="59"/>
      <c r="I33" s="59"/>
      <c r="J33" s="59"/>
      <c r="K33" s="59"/>
    </row>
    <row r="34" spans="1:11" ht="15.75" customHeight="1">
      <c r="A34" s="173"/>
      <c r="B34" s="173"/>
      <c r="C34" s="59"/>
      <c r="D34" s="59"/>
      <c r="E34" s="59"/>
      <c r="F34" s="59"/>
      <c r="G34" s="59"/>
      <c r="H34" s="59"/>
      <c r="I34" s="59"/>
      <c r="J34" s="59"/>
      <c r="K34" s="59"/>
    </row>
    <row r="35" spans="1:11" ht="15.75">
      <c r="A35" s="173"/>
      <c r="B35" s="173"/>
      <c r="C35" s="59"/>
      <c r="D35" s="59"/>
      <c r="E35" s="59"/>
      <c r="F35" s="59"/>
      <c r="G35" s="59"/>
      <c r="H35" s="59"/>
      <c r="I35" s="59"/>
      <c r="J35" s="59"/>
      <c r="K35" s="59"/>
    </row>
    <row r="36" spans="1:11" ht="15.75" customHeight="1">
      <c r="A36" s="173"/>
      <c r="B36" s="173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.75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ht="15.7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11" ht="15.7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</row>
    <row r="40" spans="1:11" ht="15.7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1" ht="15.7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</row>
    <row r="42" spans="1:11" ht="15.75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1" ht="15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5.7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15.7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</row>
    <row r="46" spans="1:11" ht="15.75" customHeight="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.75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.7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1" ht="15.75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5.7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5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 ht="15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.7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.75" customHeight="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1" ht="15.7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ht="15.75" customHeigh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5.75" customHeigh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ht="15.75" customHeigh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ht="15.75" customHeigh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1:11" ht="15.75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1:11" ht="15.75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ht="15.7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ht="15.75" customHeigh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1:11" ht="15.75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1:11" ht="15.7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</row>
    <row r="66" spans="1:11" ht="15.75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</row>
    <row r="67" spans="1:11" ht="15.75" customHeigh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</row>
    <row r="68" spans="1:11" ht="15.75" customHeigh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spans="1:11" ht="15.75" customHeigh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.75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5.75" customHeigh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5.75" customHeigh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5.75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5.75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5.7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5.75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.75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.75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</row>
    <row r="79" spans="1:11" ht="15.75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</row>
    <row r="80" spans="1:11" ht="15.75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</row>
    <row r="81" spans="1:11" ht="15.7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</row>
    <row r="82" spans="1:11" ht="15.75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</row>
    <row r="83" spans="1:11" ht="15.75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</row>
    <row r="84" spans="1:11" ht="15.75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</row>
    <row r="85" spans="1:11" ht="15.75" customHeigh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</row>
    <row r="86" spans="1:11" ht="15.75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</row>
    <row r="87" spans="1:11" ht="15.75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</row>
    <row r="88" spans="1:11" ht="15.75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</row>
    <row r="89" spans="1:11" ht="15.75" customHeigh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spans="1:11" ht="15.75" customHeigh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.75" customHeigh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</row>
    <row r="92" spans="1:11" ht="15.75" customHeigh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</row>
    <row r="93" spans="1:11" ht="15.75" customHeigh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</row>
    <row r="94" spans="1:11" ht="15.75" customHeigh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</row>
    <row r="95" spans="1:11" ht="15.75" customHeigh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</row>
    <row r="96" spans="1:11" ht="15.75" customHeigh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</row>
    <row r="97" spans="1:11" ht="15.75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</row>
    <row r="98" spans="1:11" ht="15.75" customHeight="1"/>
    <row r="99" spans="1:11" ht="15.75" customHeight="1"/>
    <row r="100" spans="1:11" ht="15.75" customHeight="1"/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sortState ref="B14:G19">
    <sortCondition ref="B14:B19"/>
  </sortState>
  <mergeCells count="17">
    <mergeCell ref="A1:G1"/>
    <mergeCell ref="A2:G2"/>
    <mergeCell ref="A3:G3"/>
    <mergeCell ref="A4:A5"/>
    <mergeCell ref="B4:E5"/>
    <mergeCell ref="F4:F5"/>
    <mergeCell ref="G4:G5"/>
    <mergeCell ref="A6:G6"/>
    <mergeCell ref="A12:G12"/>
    <mergeCell ref="A21:G21"/>
    <mergeCell ref="A27:G27"/>
    <mergeCell ref="A33:F33"/>
    <mergeCell ref="B13:C13"/>
    <mergeCell ref="A20:F20"/>
    <mergeCell ref="A11:F11"/>
    <mergeCell ref="A26:F26"/>
    <mergeCell ref="A32:F32"/>
  </mergeCells>
  <printOptions horizontalCentered="1" verticalCentered="1"/>
  <pageMargins left="0.70866141732283472" right="0.70866141732283472" top="0.74803149606299213" bottom="0.74803149606299213" header="0" footer="0"/>
  <pageSetup scale="7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8">
    <pageSetUpPr fitToPage="1"/>
  </sheetPr>
  <dimension ref="A1:K997"/>
  <sheetViews>
    <sheetView showGridLines="0"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 customHeight="1"/>
  <cols>
    <col min="1" max="1" width="10.140625" style="58" customWidth="1"/>
    <col min="2" max="2" width="57.85546875" style="58" customWidth="1"/>
    <col min="3" max="3" width="14.140625" style="58" customWidth="1"/>
    <col min="4" max="4" width="16.28515625" style="58" customWidth="1"/>
    <col min="5" max="5" width="24" style="58" customWidth="1"/>
    <col min="6" max="6" width="25.85546875" style="58" customWidth="1"/>
    <col min="7" max="7" width="19.7109375" style="58" customWidth="1"/>
    <col min="8" max="11" width="10.7109375" style="58" customWidth="1"/>
    <col min="12" max="16384" width="14.42578125" style="58"/>
  </cols>
  <sheetData>
    <row r="1" spans="1:11" ht="15.75">
      <c r="A1" s="396" t="s">
        <v>322</v>
      </c>
      <c r="B1" s="397"/>
      <c r="C1" s="397"/>
      <c r="D1" s="397"/>
      <c r="E1" s="397"/>
      <c r="F1" s="397"/>
      <c r="G1" s="398"/>
      <c r="H1" s="59"/>
      <c r="I1" s="59"/>
      <c r="J1" s="59"/>
      <c r="K1" s="59"/>
    </row>
    <row r="2" spans="1:11" ht="16.5" thickBot="1">
      <c r="A2" s="447" t="s">
        <v>261</v>
      </c>
      <c r="B2" s="346"/>
      <c r="C2" s="346"/>
      <c r="D2" s="346"/>
      <c r="E2" s="346"/>
      <c r="F2" s="346"/>
      <c r="G2" s="529"/>
      <c r="H2" s="59"/>
      <c r="I2" s="59"/>
      <c r="J2" s="59"/>
      <c r="K2" s="59"/>
    </row>
    <row r="3" spans="1:11" ht="16.5" thickBo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70.150000000000006" customHeight="1">
      <c r="A4" s="452" t="str">
        <f>+'ANEXO 3 OFERTA ECON.'!B23</f>
        <v>5.1</v>
      </c>
      <c r="B4" s="454" t="str">
        <f>+'ANEXO 3 OFERTA ECON.'!C23</f>
        <v>La instalación interna en AC, comprende los siguientes elementos:
- Tablero de distribución monofásico de cuatro circuitos. 
- Dos (2) interruptores automáticos monopolares tipo enchufable de 20 A.
- Cuatro (4) salidas de alumbrado con interruptor con polo a tierra. 
- Hasta 33 m de tubería EMT de 3/4" con accesorios.
- Hasta 70 m de cable de Cu THHN Nº 12 AWG
- Hasta 33 m de cable de Cu THHN Nº 12 AWG verde
- Cuatro (4) salidas para tomacorrientes dobles con polo a tierra.</v>
      </c>
      <c r="C4" s="531"/>
      <c r="D4" s="531"/>
      <c r="E4" s="532"/>
      <c r="F4" s="460" t="s">
        <v>11</v>
      </c>
      <c r="G4" s="462" t="str">
        <f>+'ANEXO 3 OFERTA ECON.'!D23</f>
        <v>und</v>
      </c>
      <c r="H4" s="59"/>
      <c r="I4" s="59"/>
      <c r="J4" s="59"/>
      <c r="K4" s="59"/>
    </row>
    <row r="5" spans="1:11" ht="60.75" customHeight="1">
      <c r="A5" s="405"/>
      <c r="B5" s="409"/>
      <c r="C5" s="410"/>
      <c r="D5" s="410"/>
      <c r="E5" s="411"/>
      <c r="F5" s="413"/>
      <c r="G5" s="534"/>
      <c r="H5" s="59"/>
      <c r="I5" s="59"/>
      <c r="J5" s="59"/>
      <c r="K5" s="59"/>
    </row>
    <row r="6" spans="1:11" ht="15.75">
      <c r="A6" s="564" t="s">
        <v>173</v>
      </c>
      <c r="B6" s="343"/>
      <c r="C6" s="343"/>
      <c r="D6" s="343"/>
      <c r="E6" s="343"/>
      <c r="F6" s="343"/>
      <c r="G6" s="394"/>
      <c r="H6" s="59"/>
      <c r="I6" s="59"/>
      <c r="J6" s="59"/>
      <c r="K6" s="59"/>
    </row>
    <row r="7" spans="1:11" ht="15.75">
      <c r="A7" s="60" t="s">
        <v>10</v>
      </c>
      <c r="B7" s="61" t="s">
        <v>0</v>
      </c>
      <c r="C7" s="61"/>
      <c r="D7" s="61" t="s">
        <v>174</v>
      </c>
      <c r="E7" s="61" t="s">
        <v>175</v>
      </c>
      <c r="F7" s="61" t="s">
        <v>176</v>
      </c>
      <c r="G7" s="62" t="s">
        <v>177</v>
      </c>
      <c r="H7" s="59"/>
      <c r="I7" s="59"/>
      <c r="J7" s="59"/>
      <c r="K7" s="59"/>
    </row>
    <row r="8" spans="1:11" ht="15.75">
      <c r="A8" s="144">
        <v>1</v>
      </c>
      <c r="B8" s="152" t="s">
        <v>272</v>
      </c>
      <c r="C8" s="150"/>
      <c r="D8" s="145" t="s">
        <v>199</v>
      </c>
      <c r="E8" s="160">
        <v>0</v>
      </c>
      <c r="F8" s="145">
        <v>1</v>
      </c>
      <c r="G8" s="199">
        <f>E8*F8</f>
        <v>0</v>
      </c>
      <c r="H8" s="59"/>
      <c r="I8" s="59"/>
      <c r="J8" s="59"/>
      <c r="K8" s="59"/>
    </row>
    <row r="9" spans="1:11" ht="15.75">
      <c r="A9" s="144"/>
      <c r="B9" s="150"/>
      <c r="C9" s="150"/>
      <c r="D9" s="145"/>
      <c r="E9" s="163"/>
      <c r="F9" s="150"/>
      <c r="G9" s="199"/>
      <c r="H9" s="59"/>
      <c r="I9" s="59"/>
      <c r="J9" s="59"/>
      <c r="K9" s="59"/>
    </row>
    <row r="10" spans="1:11" ht="15.75">
      <c r="A10" s="395" t="s">
        <v>182</v>
      </c>
      <c r="B10" s="433"/>
      <c r="C10" s="433"/>
      <c r="D10" s="433"/>
      <c r="E10" s="433"/>
      <c r="F10" s="434"/>
      <c r="G10" s="180">
        <f>SUM(G8:G9)</f>
        <v>0</v>
      </c>
      <c r="H10" s="59"/>
      <c r="I10" s="59"/>
      <c r="J10" s="59"/>
      <c r="K10" s="59"/>
    </row>
    <row r="11" spans="1:11" ht="15.75">
      <c r="A11" s="564" t="s">
        <v>183</v>
      </c>
      <c r="B11" s="343"/>
      <c r="C11" s="343"/>
      <c r="D11" s="343"/>
      <c r="E11" s="343"/>
      <c r="F11" s="343"/>
      <c r="G11" s="394"/>
      <c r="H11" s="59"/>
      <c r="I11" s="59"/>
      <c r="J11" s="59"/>
      <c r="K11" s="59"/>
    </row>
    <row r="12" spans="1:11" ht="15.75">
      <c r="A12" s="60" t="s">
        <v>10</v>
      </c>
      <c r="B12" s="416" t="s">
        <v>0</v>
      </c>
      <c r="C12" s="417"/>
      <c r="D12" s="61" t="s">
        <v>184</v>
      </c>
      <c r="E12" s="61" t="s">
        <v>185</v>
      </c>
      <c r="F12" s="61" t="s">
        <v>12</v>
      </c>
      <c r="G12" s="62" t="s">
        <v>177</v>
      </c>
      <c r="H12" s="59"/>
      <c r="I12" s="59"/>
      <c r="J12" s="59"/>
      <c r="K12" s="59"/>
    </row>
    <row r="13" spans="1:11" ht="15.75">
      <c r="A13" s="144">
        <v>1</v>
      </c>
      <c r="B13" s="464" t="s">
        <v>239</v>
      </c>
      <c r="C13" s="465"/>
      <c r="D13" s="145" t="str">
        <f>VLOOKUP(B13,[45]Materiales!$A$5:$B$122,2,FALSE)</f>
        <v>und</v>
      </c>
      <c r="E13" s="82">
        <v>0</v>
      </c>
      <c r="F13" s="153">
        <v>2</v>
      </c>
      <c r="G13" s="199">
        <f t="shared" ref="G13:G29" si="0">E13*F13</f>
        <v>0</v>
      </c>
      <c r="H13" s="59"/>
      <c r="I13" s="59"/>
      <c r="J13" s="59"/>
      <c r="K13" s="59"/>
    </row>
    <row r="14" spans="1:11" ht="15.75">
      <c r="A14" s="144">
        <v>2</v>
      </c>
      <c r="B14" s="464" t="s">
        <v>297</v>
      </c>
      <c r="C14" s="465"/>
      <c r="D14" s="145" t="str">
        <f>VLOOKUP(B14,[45]Materiales!$A$5:$B$93,2,FALSE)</f>
        <v>m</v>
      </c>
      <c r="E14" s="82">
        <v>0</v>
      </c>
      <c r="F14" s="153">
        <v>70</v>
      </c>
      <c r="G14" s="199">
        <f t="shared" si="0"/>
        <v>0</v>
      </c>
      <c r="H14" s="59"/>
      <c r="I14" s="59"/>
      <c r="J14" s="59"/>
      <c r="K14" s="59"/>
    </row>
    <row r="15" spans="1:11" ht="15.75">
      <c r="A15" s="144">
        <v>3</v>
      </c>
      <c r="B15" s="464" t="s">
        <v>298</v>
      </c>
      <c r="C15" s="465"/>
      <c r="D15" s="145" t="str">
        <f>VLOOKUP(B15,[45]Materiales!$A$5:$B$93,2,FALSE)</f>
        <v>m</v>
      </c>
      <c r="E15" s="82">
        <v>0</v>
      </c>
      <c r="F15" s="153">
        <v>33</v>
      </c>
      <c r="G15" s="199">
        <f t="shared" si="0"/>
        <v>0</v>
      </c>
      <c r="H15" s="59"/>
      <c r="I15" s="59"/>
      <c r="J15" s="59"/>
      <c r="K15" s="59"/>
    </row>
    <row r="16" spans="1:11" ht="15.75">
      <c r="A16" s="144">
        <v>4</v>
      </c>
      <c r="B16" s="464" t="s">
        <v>299</v>
      </c>
      <c r="C16" s="465"/>
      <c r="D16" s="145" t="str">
        <f>VLOOKUP(B16,[45]Materiales!$A$5:$B$93,2,FALSE)</f>
        <v>und</v>
      </c>
      <c r="E16" s="82">
        <v>0</v>
      </c>
      <c r="F16" s="153">
        <v>8</v>
      </c>
      <c r="G16" s="199">
        <f t="shared" si="0"/>
        <v>0</v>
      </c>
      <c r="H16" s="59"/>
      <c r="I16" s="59"/>
      <c r="J16" s="59"/>
      <c r="K16" s="59"/>
    </row>
    <row r="17" spans="1:11" ht="15.75">
      <c r="A17" s="144">
        <v>5</v>
      </c>
      <c r="B17" s="464" t="s">
        <v>300</v>
      </c>
      <c r="C17" s="465"/>
      <c r="D17" s="145" t="str">
        <f>VLOOKUP(B17,[45]Materiales!$A$5:$B$93,2,FALSE)</f>
        <v>und</v>
      </c>
      <c r="E17" s="82">
        <v>0</v>
      </c>
      <c r="F17" s="153">
        <v>4</v>
      </c>
      <c r="G17" s="199">
        <f t="shared" si="0"/>
        <v>0</v>
      </c>
      <c r="H17" s="59"/>
      <c r="I17" s="59"/>
      <c r="J17" s="59"/>
      <c r="K17" s="59"/>
    </row>
    <row r="18" spans="1:11" ht="15.75">
      <c r="A18" s="144">
        <v>6</v>
      </c>
      <c r="B18" s="464" t="s">
        <v>301</v>
      </c>
      <c r="C18" s="465"/>
      <c r="D18" s="145" t="str">
        <f>VLOOKUP(B18,[45]Materiales!$A$5:$B$93,2,FALSE)</f>
        <v>und</v>
      </c>
      <c r="E18" s="82">
        <v>0</v>
      </c>
      <c r="F18" s="153">
        <v>15</v>
      </c>
      <c r="G18" s="199">
        <f t="shared" si="0"/>
        <v>0</v>
      </c>
      <c r="H18" s="59"/>
      <c r="I18" s="59"/>
      <c r="J18" s="59"/>
      <c r="K18" s="59"/>
    </row>
    <row r="19" spans="1:11" ht="15.75">
      <c r="A19" s="144">
        <v>7</v>
      </c>
      <c r="B19" s="464" t="s">
        <v>302</v>
      </c>
      <c r="C19" s="465"/>
      <c r="D19" s="145" t="str">
        <f>VLOOKUP(B19,[45]Materiales!$A$5:$B$93,2,FALSE)</f>
        <v>und</v>
      </c>
      <c r="E19" s="82">
        <v>0</v>
      </c>
      <c r="F19" s="153">
        <v>14</v>
      </c>
      <c r="G19" s="199">
        <f t="shared" si="0"/>
        <v>0</v>
      </c>
      <c r="H19" s="59"/>
      <c r="I19" s="59"/>
      <c r="J19" s="59"/>
      <c r="K19" s="59"/>
    </row>
    <row r="20" spans="1:11" ht="15.75" customHeight="1">
      <c r="A20" s="144">
        <v>8</v>
      </c>
      <c r="B20" s="464" t="s">
        <v>303</v>
      </c>
      <c r="C20" s="465"/>
      <c r="D20" s="145" t="str">
        <f>VLOOKUP(B20,[45]Materiales!$A$5:$B$93,2,FALSE)</f>
        <v>und</v>
      </c>
      <c r="E20" s="82">
        <v>0</v>
      </c>
      <c r="F20" s="153">
        <v>30</v>
      </c>
      <c r="G20" s="199">
        <f t="shared" si="0"/>
        <v>0</v>
      </c>
      <c r="H20" s="59"/>
      <c r="I20" s="59"/>
      <c r="J20" s="59"/>
      <c r="K20" s="59"/>
    </row>
    <row r="21" spans="1:11" ht="15.75" customHeight="1">
      <c r="A21" s="144">
        <v>9</v>
      </c>
      <c r="B21" s="464" t="s">
        <v>304</v>
      </c>
      <c r="C21" s="465"/>
      <c r="D21" s="145" t="str">
        <f>VLOOKUP(B21,[45]Materiales!$A$5:$B$93,2,FALSE)</f>
        <v>und</v>
      </c>
      <c r="E21" s="82">
        <v>0</v>
      </c>
      <c r="F21" s="153">
        <v>4</v>
      </c>
      <c r="G21" s="199">
        <f t="shared" si="0"/>
        <v>0</v>
      </c>
      <c r="H21" s="59"/>
      <c r="I21" s="59"/>
      <c r="J21" s="59"/>
      <c r="K21" s="59"/>
    </row>
    <row r="22" spans="1:11" ht="15.75" customHeight="1">
      <c r="A22" s="144">
        <v>10</v>
      </c>
      <c r="B22" s="464" t="s">
        <v>305</v>
      </c>
      <c r="C22" s="465"/>
      <c r="D22" s="145" t="str">
        <f>VLOOKUP(B22,[45]Materiales!$A$5:$B$93,2,FALSE)</f>
        <v>und</v>
      </c>
      <c r="E22" s="82">
        <v>0</v>
      </c>
      <c r="F22" s="233">
        <v>0.3</v>
      </c>
      <c r="G22" s="199">
        <f t="shared" si="0"/>
        <v>0</v>
      </c>
      <c r="H22" s="59"/>
      <c r="I22" s="59"/>
      <c r="J22" s="59"/>
      <c r="K22" s="59"/>
    </row>
    <row r="23" spans="1:11" ht="15.75" customHeight="1">
      <c r="A23" s="144">
        <v>11</v>
      </c>
      <c r="B23" s="464" t="s">
        <v>306</v>
      </c>
      <c r="C23" s="465"/>
      <c r="D23" s="145" t="str">
        <f>VLOOKUP(B23,[45]Materiales!$A$5:$B$93,2,FALSE)</f>
        <v>und</v>
      </c>
      <c r="E23" s="82">
        <v>0</v>
      </c>
      <c r="F23" s="153">
        <v>4</v>
      </c>
      <c r="G23" s="199">
        <f t="shared" si="0"/>
        <v>0</v>
      </c>
      <c r="H23" s="59"/>
      <c r="I23" s="59"/>
      <c r="J23" s="59"/>
      <c r="K23" s="59"/>
    </row>
    <row r="24" spans="1:11" ht="15.75" customHeight="1">
      <c r="A24" s="144">
        <v>12</v>
      </c>
      <c r="B24" s="464" t="s">
        <v>307</v>
      </c>
      <c r="C24" s="465"/>
      <c r="D24" s="145" t="str">
        <f>VLOOKUP(B24,[45]Materiales!$A$5:$B$93,2,FALSE)</f>
        <v>und</v>
      </c>
      <c r="E24" s="82">
        <v>0</v>
      </c>
      <c r="F24" s="153">
        <v>1</v>
      </c>
      <c r="G24" s="199">
        <f t="shared" si="0"/>
        <v>0</v>
      </c>
      <c r="H24" s="59"/>
      <c r="I24" s="59"/>
      <c r="J24" s="59"/>
      <c r="K24" s="59"/>
    </row>
    <row r="25" spans="1:11" ht="15.75" customHeight="1">
      <c r="A25" s="144">
        <v>13</v>
      </c>
      <c r="B25" s="464" t="s">
        <v>308</v>
      </c>
      <c r="C25" s="465"/>
      <c r="D25" s="145" t="str">
        <f>VLOOKUP(B25,[45]Materiales!$A$5:$B$93,2,FALSE)</f>
        <v>und</v>
      </c>
      <c r="E25" s="82">
        <v>0</v>
      </c>
      <c r="F25" s="153">
        <v>26</v>
      </c>
      <c r="G25" s="199">
        <f t="shared" si="0"/>
        <v>0</v>
      </c>
      <c r="H25" s="59"/>
      <c r="I25" s="59"/>
      <c r="J25" s="59"/>
      <c r="K25" s="59"/>
    </row>
    <row r="26" spans="1:11" ht="15.75">
      <c r="A26" s="144">
        <v>14</v>
      </c>
      <c r="B26" s="464" t="s">
        <v>309</v>
      </c>
      <c r="C26" s="465"/>
      <c r="D26" s="145" t="str">
        <f>VLOOKUP(B26,[45]Materiales!$A$5:$B$93,2,FALSE)</f>
        <v>und</v>
      </c>
      <c r="E26" s="82">
        <v>0</v>
      </c>
      <c r="F26" s="153">
        <v>4</v>
      </c>
      <c r="G26" s="199">
        <f t="shared" si="0"/>
        <v>0</v>
      </c>
      <c r="H26" s="59"/>
      <c r="I26" s="59"/>
      <c r="J26" s="59"/>
      <c r="K26" s="59"/>
    </row>
    <row r="27" spans="1:11" ht="15.75">
      <c r="A27" s="144">
        <v>15</v>
      </c>
      <c r="B27" s="464" t="s">
        <v>310</v>
      </c>
      <c r="C27" s="465"/>
      <c r="D27" s="145" t="str">
        <f>VLOOKUP(B27,[45]Materiales!$A$5:$B$93,2,FALSE)</f>
        <v>und</v>
      </c>
      <c r="E27" s="82">
        <v>0</v>
      </c>
      <c r="F27" s="153">
        <v>60</v>
      </c>
      <c r="G27" s="199">
        <f t="shared" si="0"/>
        <v>0</v>
      </c>
      <c r="H27" s="59"/>
      <c r="I27" s="59"/>
      <c r="J27" s="59"/>
      <c r="K27" s="59"/>
    </row>
    <row r="28" spans="1:11" ht="15.75">
      <c r="A28" s="144">
        <v>16</v>
      </c>
      <c r="B28" s="464" t="s">
        <v>311</v>
      </c>
      <c r="C28" s="465"/>
      <c r="D28" s="145" t="str">
        <f>VLOOKUP(B28,[45]Materiales!$A$5:$B$93,2,FALSE)</f>
        <v>und</v>
      </c>
      <c r="E28" s="82">
        <v>0</v>
      </c>
      <c r="F28" s="153">
        <v>11</v>
      </c>
      <c r="G28" s="199">
        <f t="shared" si="0"/>
        <v>0</v>
      </c>
      <c r="H28" s="59"/>
      <c r="I28" s="59"/>
      <c r="J28" s="59"/>
      <c r="K28" s="59"/>
    </row>
    <row r="29" spans="1:11" ht="15.75">
      <c r="A29" s="144">
        <v>17</v>
      </c>
      <c r="B29" s="464" t="s">
        <v>312</v>
      </c>
      <c r="C29" s="465"/>
      <c r="D29" s="145" t="str">
        <f>VLOOKUP(B29,[45]Materiales!$A$5:$B$93,2,FALSE)</f>
        <v>und</v>
      </c>
      <c r="E29" s="82">
        <v>0</v>
      </c>
      <c r="F29" s="153">
        <v>28</v>
      </c>
      <c r="G29" s="199">
        <f t="shared" si="0"/>
        <v>0</v>
      </c>
      <c r="H29" s="59"/>
      <c r="I29" s="59"/>
      <c r="J29" s="59"/>
      <c r="K29" s="59"/>
    </row>
    <row r="30" spans="1:11" ht="15.75" customHeight="1">
      <c r="A30" s="395" t="s">
        <v>182</v>
      </c>
      <c r="B30" s="433"/>
      <c r="C30" s="433"/>
      <c r="D30" s="433"/>
      <c r="E30" s="433"/>
      <c r="F30" s="434"/>
      <c r="G30" s="180">
        <f>ROUND(SUM(G13:G29),0)</f>
        <v>0</v>
      </c>
      <c r="H30" s="59"/>
      <c r="I30" s="59"/>
      <c r="J30" s="59"/>
      <c r="K30" s="59"/>
    </row>
    <row r="31" spans="1:11" ht="15.75" customHeight="1">
      <c r="A31" s="564" t="s">
        <v>214</v>
      </c>
      <c r="B31" s="343"/>
      <c r="C31" s="343"/>
      <c r="D31" s="343"/>
      <c r="E31" s="343"/>
      <c r="F31" s="343"/>
      <c r="G31" s="394"/>
      <c r="H31" s="59"/>
      <c r="I31" s="59"/>
      <c r="J31" s="59"/>
      <c r="K31" s="59"/>
    </row>
    <row r="32" spans="1:11" ht="30" customHeight="1">
      <c r="A32" s="60" t="s">
        <v>10</v>
      </c>
      <c r="B32" s="61" t="s">
        <v>260</v>
      </c>
      <c r="C32" s="61" t="s">
        <v>11</v>
      </c>
      <c r="D32" s="61" t="s">
        <v>12</v>
      </c>
      <c r="E32" s="61" t="s">
        <v>215</v>
      </c>
      <c r="F32" s="66" t="s">
        <v>216</v>
      </c>
      <c r="G32" s="62" t="s">
        <v>177</v>
      </c>
      <c r="H32" s="59"/>
      <c r="I32" s="59"/>
      <c r="J32" s="59"/>
      <c r="K32" s="59"/>
    </row>
    <row r="33" spans="1:11" ht="18.75" customHeight="1">
      <c r="A33" s="144">
        <v>1</v>
      </c>
      <c r="B33" s="152" t="s">
        <v>326</v>
      </c>
      <c r="C33" s="145" t="s">
        <v>75</v>
      </c>
      <c r="D33" s="153">
        <v>30</v>
      </c>
      <c r="E33" s="82">
        <v>0</v>
      </c>
      <c r="F33" s="160">
        <v>0</v>
      </c>
      <c r="G33" s="199">
        <f>D33*E33+F33</f>
        <v>0</v>
      </c>
      <c r="H33" s="59"/>
      <c r="I33" s="59"/>
      <c r="J33" s="59"/>
      <c r="K33" s="59"/>
    </row>
    <row r="34" spans="1:11" ht="15.75">
      <c r="A34" s="144">
        <v>2</v>
      </c>
      <c r="B34" s="152" t="s">
        <v>327</v>
      </c>
      <c r="C34" s="145" t="s">
        <v>75</v>
      </c>
      <c r="D34" s="145">
        <v>30</v>
      </c>
      <c r="E34" s="82">
        <v>0</v>
      </c>
      <c r="F34" s="160">
        <v>0</v>
      </c>
      <c r="G34" s="199">
        <f>D34*E34+F34</f>
        <v>0</v>
      </c>
      <c r="H34" s="59"/>
      <c r="I34" s="59"/>
      <c r="J34" s="59"/>
      <c r="K34" s="59"/>
    </row>
    <row r="35" spans="1:11" ht="15.75" customHeight="1">
      <c r="A35" s="427" t="s">
        <v>182</v>
      </c>
      <c r="B35" s="431"/>
      <c r="C35" s="431"/>
      <c r="D35" s="431"/>
      <c r="E35" s="431"/>
      <c r="F35" s="432"/>
      <c r="G35" s="180">
        <f>ROUND(SUM(G33:G34),0)</f>
        <v>0</v>
      </c>
      <c r="H35" s="59"/>
      <c r="I35" s="59"/>
      <c r="J35" s="59"/>
      <c r="K35" s="59"/>
    </row>
    <row r="36" spans="1:11" ht="15.75" customHeight="1">
      <c r="A36" s="564" t="s">
        <v>190</v>
      </c>
      <c r="B36" s="343"/>
      <c r="C36" s="343"/>
      <c r="D36" s="343"/>
      <c r="E36" s="343"/>
      <c r="F36" s="343"/>
      <c r="G36" s="394"/>
      <c r="H36" s="59"/>
      <c r="I36" s="59"/>
      <c r="J36" s="59"/>
      <c r="K36" s="59"/>
    </row>
    <row r="37" spans="1:11" ht="15.75">
      <c r="A37" s="60" t="s">
        <v>10</v>
      </c>
      <c r="B37" s="61" t="s">
        <v>0</v>
      </c>
      <c r="C37" s="61" t="s">
        <v>12</v>
      </c>
      <c r="D37" s="66" t="s">
        <v>191</v>
      </c>
      <c r="E37" s="61" t="s">
        <v>192</v>
      </c>
      <c r="F37" s="61" t="s">
        <v>193</v>
      </c>
      <c r="G37" s="62" t="s">
        <v>194</v>
      </c>
      <c r="H37" s="59"/>
      <c r="I37" s="59"/>
      <c r="J37" s="59"/>
      <c r="K37" s="59"/>
    </row>
    <row r="38" spans="1:11" ht="15.75" customHeight="1">
      <c r="A38" s="144">
        <v>1</v>
      </c>
      <c r="B38" s="152" t="s">
        <v>227</v>
      </c>
      <c r="C38" s="145">
        <v>1</v>
      </c>
      <c r="D38" s="160">
        <v>0</v>
      </c>
      <c r="E38" s="160">
        <v>0</v>
      </c>
      <c r="F38" s="161">
        <v>1</v>
      </c>
      <c r="G38" s="174">
        <f>ROUND((D38+E38)*F38*C38,0)</f>
        <v>0</v>
      </c>
      <c r="H38" s="59"/>
      <c r="I38" s="59"/>
      <c r="J38" s="59"/>
      <c r="K38" s="59"/>
    </row>
    <row r="39" spans="1:11" ht="15.75" customHeight="1">
      <c r="A39" s="144">
        <v>2</v>
      </c>
      <c r="B39" s="152" t="s">
        <v>218</v>
      </c>
      <c r="C39" s="145">
        <v>1</v>
      </c>
      <c r="D39" s="82">
        <v>0</v>
      </c>
      <c r="E39" s="82">
        <v>0</v>
      </c>
      <c r="F39" s="161">
        <v>1</v>
      </c>
      <c r="G39" s="174">
        <f>ROUND((D39+E39)*F39*C39,0)</f>
        <v>0</v>
      </c>
      <c r="H39" s="59"/>
      <c r="I39" s="59"/>
      <c r="J39" s="59"/>
      <c r="K39" s="59"/>
    </row>
    <row r="40" spans="1:11" ht="15.75" customHeight="1">
      <c r="A40" s="144"/>
      <c r="B40" s="150"/>
      <c r="C40" s="150"/>
      <c r="D40" s="163"/>
      <c r="E40" s="166"/>
      <c r="F40" s="150"/>
      <c r="G40" s="174"/>
      <c r="H40" s="59"/>
      <c r="I40" s="59"/>
      <c r="J40" s="59"/>
      <c r="K40" s="59"/>
    </row>
    <row r="41" spans="1:11" ht="15.75" customHeight="1">
      <c r="A41" s="395" t="s">
        <v>182</v>
      </c>
      <c r="B41" s="433"/>
      <c r="C41" s="433"/>
      <c r="D41" s="433"/>
      <c r="E41" s="433"/>
      <c r="F41" s="434"/>
      <c r="G41" s="176">
        <f>SUM(G38:G40)</f>
        <v>0</v>
      </c>
      <c r="H41" s="59"/>
      <c r="I41" s="59"/>
      <c r="J41" s="59"/>
      <c r="K41" s="59"/>
    </row>
    <row r="42" spans="1:11" ht="15.75" customHeight="1" thickBot="1">
      <c r="A42" s="550" t="s">
        <v>196</v>
      </c>
      <c r="B42" s="346"/>
      <c r="C42" s="346"/>
      <c r="D42" s="346"/>
      <c r="E42" s="346"/>
      <c r="F42" s="347"/>
      <c r="G42" s="184">
        <f>G10+G30+G35+G41</f>
        <v>0</v>
      </c>
      <c r="H42" s="59"/>
      <c r="I42" s="59"/>
      <c r="J42" s="59"/>
      <c r="K42" s="59"/>
    </row>
    <row r="43" spans="1:11" ht="15.75" customHeight="1">
      <c r="A43" s="173"/>
      <c r="B43" s="173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5.75" customHeight="1">
      <c r="A44" s="173"/>
      <c r="B44" s="173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15.75" customHeight="1">
      <c r="A45" s="173"/>
      <c r="B45" s="173"/>
      <c r="C45" s="59"/>
      <c r="D45" s="59"/>
      <c r="E45" s="59"/>
      <c r="F45" s="59"/>
      <c r="G45" s="59"/>
      <c r="H45" s="59"/>
      <c r="I45" s="59"/>
      <c r="J45" s="59"/>
      <c r="K45" s="59"/>
    </row>
    <row r="46" spans="1:11" ht="15.75" customHeight="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.75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.7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1" ht="15.75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5.7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5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 ht="15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.7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.75" customHeight="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1" ht="15.7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ht="15.75" customHeigh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5.75" customHeigh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ht="15.75" customHeigh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ht="15.75" customHeigh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1:11" ht="15.75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1:11" ht="15.75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ht="15.7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ht="15.75" customHeigh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1:11" ht="15.75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1:11" ht="15.7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</row>
    <row r="66" spans="1:11" ht="15.75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</row>
    <row r="67" spans="1:11" ht="15.75" customHeigh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</row>
    <row r="68" spans="1:11" ht="15.75" customHeigh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spans="1:11" ht="15.75" customHeigh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.75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5.75" customHeigh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5.75" customHeigh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5.75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5.75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5.7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5.75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.75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.75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</row>
    <row r="79" spans="1:11" ht="15.75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</row>
    <row r="80" spans="1:11" ht="15.75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</row>
    <row r="81" spans="1:11" ht="15.7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</row>
    <row r="82" spans="1:11" ht="15.75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</row>
    <row r="83" spans="1:11" ht="15.75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</row>
    <row r="84" spans="1:11" ht="15.75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</row>
    <row r="85" spans="1:11" ht="15.75" customHeigh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</row>
    <row r="86" spans="1:11" ht="15.75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</row>
    <row r="87" spans="1:11" ht="15.75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</row>
    <row r="88" spans="1:11" ht="15.75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</row>
    <row r="89" spans="1:11" ht="15.75" customHeigh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spans="1:11" ht="15.75" customHeigh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.75" customHeigh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</row>
    <row r="92" spans="1:11" ht="15.75" customHeigh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</row>
    <row r="93" spans="1:11" ht="15.75" customHeigh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</row>
    <row r="94" spans="1:11" ht="15.75" customHeigh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</row>
    <row r="95" spans="1:11" ht="15.75" customHeigh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</row>
    <row r="96" spans="1:11" ht="15.75" customHeigh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</row>
    <row r="97" spans="1:11" ht="15.75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</row>
    <row r="98" spans="1:11" ht="15.75" customHeight="1"/>
    <row r="99" spans="1:11" ht="15.75" customHeight="1"/>
    <row r="100" spans="1:11" ht="15.75" customHeight="1"/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sortState ref="B13:G29">
    <sortCondition ref="B13:B29"/>
  </sortState>
  <mergeCells count="33">
    <mergeCell ref="A1:G1"/>
    <mergeCell ref="A2:G2"/>
    <mergeCell ref="A4:A5"/>
    <mergeCell ref="B4:E5"/>
    <mergeCell ref="F4:F5"/>
    <mergeCell ref="G4:G5"/>
    <mergeCell ref="A6:G6"/>
    <mergeCell ref="A11:G11"/>
    <mergeCell ref="A31:G31"/>
    <mergeCell ref="A36:G36"/>
    <mergeCell ref="A42:F42"/>
    <mergeCell ref="B15:C15"/>
    <mergeCell ref="B14:C14"/>
    <mergeCell ref="B13:C13"/>
    <mergeCell ref="B12:C12"/>
    <mergeCell ref="B21:C21"/>
    <mergeCell ref="B20:C20"/>
    <mergeCell ref="B19:C19"/>
    <mergeCell ref="B18:C18"/>
    <mergeCell ref="A41:F41"/>
    <mergeCell ref="A35:F35"/>
    <mergeCell ref="A10:F10"/>
    <mergeCell ref="A30:F30"/>
    <mergeCell ref="B25:C25"/>
    <mergeCell ref="B29:C29"/>
    <mergeCell ref="B28:C28"/>
    <mergeCell ref="B27:C27"/>
    <mergeCell ref="B26:C26"/>
    <mergeCell ref="B17:C17"/>
    <mergeCell ref="B16:C16"/>
    <mergeCell ref="B24:C24"/>
    <mergeCell ref="B23:C23"/>
    <mergeCell ref="B22:C22"/>
  </mergeCells>
  <printOptions horizontalCentered="1" verticalCentered="1"/>
  <pageMargins left="0.70866141732283472" right="0.70866141732283472" top="0.74803149606299213" bottom="0.74803149606299213" header="0" footer="0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67B3-B043-47FB-8685-D3509D6A4362}">
  <dimension ref="A1:F59"/>
  <sheetViews>
    <sheetView view="pageBreakPreview" zoomScale="70" zoomScaleNormal="10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ColWidth="11.42578125" defaultRowHeight="15"/>
  <cols>
    <col min="1" max="1" width="122.85546875" style="281" customWidth="1"/>
    <col min="2" max="2" width="14.7109375" style="281" customWidth="1"/>
    <col min="3" max="3" width="12" style="281" bestFit="1" customWidth="1"/>
    <col min="4" max="4" width="16.42578125" style="281" customWidth="1"/>
    <col min="5" max="5" width="16" style="281" customWidth="1"/>
    <col min="6" max="6" width="25.140625" style="281" customWidth="1"/>
    <col min="7" max="16384" width="11.42578125" style="281"/>
  </cols>
  <sheetData>
    <row r="1" spans="1:6" ht="15.75">
      <c r="A1" s="568" t="s">
        <v>104</v>
      </c>
      <c r="B1" s="568"/>
      <c r="C1" s="568"/>
      <c r="D1" s="568"/>
      <c r="E1" s="568"/>
      <c r="F1" s="569"/>
    </row>
    <row r="2" spans="1:6">
      <c r="A2" s="570"/>
      <c r="B2" s="570"/>
      <c r="C2" s="570"/>
      <c r="D2" s="571"/>
      <c r="E2" s="282" t="s">
        <v>105</v>
      </c>
      <c r="F2" s="282">
        <v>883</v>
      </c>
    </row>
    <row r="3" spans="1:6">
      <c r="A3" s="283" t="s">
        <v>60</v>
      </c>
      <c r="B3" s="283" t="s">
        <v>61</v>
      </c>
      <c r="C3" s="284" t="s">
        <v>62</v>
      </c>
      <c r="D3" s="283" t="s">
        <v>63</v>
      </c>
      <c r="E3" s="283" t="s">
        <v>64</v>
      </c>
      <c r="F3" s="285" t="s">
        <v>106</v>
      </c>
    </row>
    <row r="4" spans="1:6">
      <c r="A4" s="572" t="s">
        <v>107</v>
      </c>
      <c r="B4" s="573"/>
      <c r="C4" s="573"/>
      <c r="D4" s="573"/>
      <c r="E4" s="573"/>
      <c r="F4" s="574"/>
    </row>
    <row r="5" spans="1:6" ht="45">
      <c r="A5" s="338" t="s">
        <v>319</v>
      </c>
      <c r="B5" s="319" t="s">
        <v>108</v>
      </c>
      <c r="C5" s="319">
        <v>6</v>
      </c>
      <c r="D5" s="320">
        <v>0</v>
      </c>
      <c r="E5" s="321">
        <f>D5*C5</f>
        <v>0</v>
      </c>
      <c r="F5" s="575">
        <f>SUM(E5:E8)</f>
        <v>0</v>
      </c>
    </row>
    <row r="6" spans="1:6" ht="32.1" customHeight="1">
      <c r="A6" s="318" t="s">
        <v>109</v>
      </c>
      <c r="B6" s="319" t="s">
        <v>110</v>
      </c>
      <c r="C6" s="319">
        <v>9</v>
      </c>
      <c r="D6" s="320">
        <v>0</v>
      </c>
      <c r="E6" s="321">
        <f>D6*C6</f>
        <v>0</v>
      </c>
      <c r="F6" s="575"/>
    </row>
    <row r="7" spans="1:6" ht="30">
      <c r="A7" s="286" t="s">
        <v>317</v>
      </c>
      <c r="B7" s="287" t="s">
        <v>111</v>
      </c>
      <c r="C7" s="288">
        <v>0</v>
      </c>
      <c r="D7" s="289">
        <v>0</v>
      </c>
      <c r="E7" s="321">
        <f t="shared" ref="E7:E8" si="0">D7*C7</f>
        <v>0</v>
      </c>
      <c r="F7" s="576"/>
    </row>
    <row r="8" spans="1:6" ht="30">
      <c r="A8" s="338" t="s">
        <v>318</v>
      </c>
      <c r="B8" s="287" t="s">
        <v>111</v>
      </c>
      <c r="C8" s="288">
        <v>0</v>
      </c>
      <c r="D8" s="289">
        <v>0</v>
      </c>
      <c r="E8" s="321">
        <f t="shared" si="0"/>
        <v>0</v>
      </c>
      <c r="F8" s="576"/>
    </row>
    <row r="9" spans="1:6">
      <c r="A9" s="577" t="s">
        <v>112</v>
      </c>
      <c r="B9" s="578"/>
      <c r="C9" s="578"/>
      <c r="D9" s="578"/>
      <c r="E9" s="579"/>
      <c r="F9" s="580">
        <f>SUM(E10:E17)</f>
        <v>0</v>
      </c>
    </row>
    <row r="10" spans="1:6" ht="14.1" customHeight="1">
      <c r="A10" s="322" t="s">
        <v>113</v>
      </c>
      <c r="B10" s="287" t="s">
        <v>114</v>
      </c>
      <c r="C10" s="290">
        <v>442</v>
      </c>
      <c r="D10" s="291">
        <v>0</v>
      </c>
      <c r="E10" s="292">
        <f>D10*2</f>
        <v>0</v>
      </c>
      <c r="F10" s="580"/>
    </row>
    <row r="11" spans="1:6">
      <c r="A11" s="322" t="s">
        <v>115</v>
      </c>
      <c r="B11" s="293" t="s">
        <v>116</v>
      </c>
      <c r="C11" s="290">
        <v>1</v>
      </c>
      <c r="D11" s="294">
        <v>0</v>
      </c>
      <c r="E11" s="291">
        <f>D11*C11</f>
        <v>0</v>
      </c>
      <c r="F11" s="580"/>
    </row>
    <row r="12" spans="1:6">
      <c r="A12" s="295" t="s">
        <v>117</v>
      </c>
      <c r="B12" s="296" t="s">
        <v>116</v>
      </c>
      <c r="C12" s="296">
        <v>100</v>
      </c>
      <c r="D12" s="297">
        <v>0</v>
      </c>
      <c r="E12" s="289">
        <f>D12*9</f>
        <v>0</v>
      </c>
      <c r="F12" s="580"/>
    </row>
    <row r="13" spans="1:6">
      <c r="A13" s="295" t="s">
        <v>118</v>
      </c>
      <c r="B13" s="296" t="s">
        <v>116</v>
      </c>
      <c r="C13" s="296">
        <v>100</v>
      </c>
      <c r="D13" s="298">
        <v>0</v>
      </c>
      <c r="E13" s="289">
        <f>D13*9</f>
        <v>0</v>
      </c>
      <c r="F13" s="580"/>
    </row>
    <row r="14" spans="1:6">
      <c r="A14" s="295" t="s">
        <v>119</v>
      </c>
      <c r="B14" s="287" t="s">
        <v>110</v>
      </c>
      <c r="C14" s="288">
        <v>1</v>
      </c>
      <c r="D14" s="289">
        <v>0</v>
      </c>
      <c r="E14" s="289">
        <f>D14*C14</f>
        <v>0</v>
      </c>
      <c r="F14" s="580"/>
    </row>
    <row r="15" spans="1:6">
      <c r="A15" s="295" t="s">
        <v>120</v>
      </c>
      <c r="B15" s="287" t="s">
        <v>110</v>
      </c>
      <c r="C15" s="288">
        <v>1</v>
      </c>
      <c r="D15" s="289">
        <v>0</v>
      </c>
      <c r="E15" s="289">
        <f>D15*C15</f>
        <v>0</v>
      </c>
      <c r="F15" s="580"/>
    </row>
    <row r="16" spans="1:6">
      <c r="A16" s="299" t="s">
        <v>121</v>
      </c>
      <c r="B16" s="287" t="s">
        <v>110</v>
      </c>
      <c r="C16" s="288">
        <v>1</v>
      </c>
      <c r="D16" s="289">
        <v>0</v>
      </c>
      <c r="E16" s="289">
        <f>D16*C16</f>
        <v>0</v>
      </c>
      <c r="F16" s="580"/>
    </row>
    <row r="17" spans="1:6" ht="35.1" customHeight="1">
      <c r="A17" s="300" t="s">
        <v>122</v>
      </c>
      <c r="B17" s="293" t="s">
        <v>116</v>
      </c>
      <c r="C17" s="301">
        <v>3</v>
      </c>
      <c r="D17" s="294">
        <v>0</v>
      </c>
      <c r="E17" s="292">
        <f>D17*C17</f>
        <v>0</v>
      </c>
      <c r="F17" s="581"/>
    </row>
    <row r="18" spans="1:6">
      <c r="A18" s="577" t="s">
        <v>123</v>
      </c>
      <c r="B18" s="578"/>
      <c r="C18" s="578"/>
      <c r="D18" s="578"/>
      <c r="E18" s="579"/>
      <c r="F18" s="582">
        <f>E19*1</f>
        <v>0</v>
      </c>
    </row>
    <row r="19" spans="1:6" ht="30">
      <c r="A19" s="318" t="s">
        <v>124</v>
      </c>
      <c r="B19" s="287" t="s">
        <v>114</v>
      </c>
      <c r="C19" s="319">
        <v>41</v>
      </c>
      <c r="D19" s="323">
        <v>0</v>
      </c>
      <c r="E19" s="321">
        <f>D19*C19</f>
        <v>0</v>
      </c>
      <c r="F19" s="583"/>
    </row>
    <row r="20" spans="1:6">
      <c r="A20" s="577" t="s">
        <v>125</v>
      </c>
      <c r="B20" s="578"/>
      <c r="C20" s="578"/>
      <c r="D20" s="578"/>
      <c r="E20" s="579"/>
      <c r="F20" s="582">
        <f>SUM(E21:E22)</f>
        <v>0</v>
      </c>
    </row>
    <row r="21" spans="1:6" ht="30">
      <c r="A21" s="322" t="s">
        <v>126</v>
      </c>
      <c r="B21" s="293" t="s">
        <v>108</v>
      </c>
      <c r="C21" s="290">
        <v>1</v>
      </c>
      <c r="D21" s="294">
        <v>0</v>
      </c>
      <c r="E21" s="292">
        <f>D21*C21</f>
        <v>0</v>
      </c>
      <c r="F21" s="584"/>
    </row>
    <row r="22" spans="1:6" ht="30">
      <c r="A22" s="302" t="s">
        <v>316</v>
      </c>
      <c r="B22" s="296" t="s">
        <v>111</v>
      </c>
      <c r="C22" s="290">
        <v>0</v>
      </c>
      <c r="D22" s="291">
        <v>0</v>
      </c>
      <c r="E22" s="292">
        <f t="shared" ref="E22" si="1">D22*C22</f>
        <v>0</v>
      </c>
      <c r="F22" s="584"/>
    </row>
    <row r="23" spans="1:6">
      <c r="A23" s="577" t="s">
        <v>127</v>
      </c>
      <c r="B23" s="578"/>
      <c r="C23" s="578"/>
      <c r="D23" s="578"/>
      <c r="E23" s="579"/>
      <c r="F23" s="585">
        <f>SUM(E24:E33)</f>
        <v>0</v>
      </c>
    </row>
    <row r="24" spans="1:6" ht="45">
      <c r="A24" s="322" t="s">
        <v>128</v>
      </c>
      <c r="B24" s="296" t="s">
        <v>116</v>
      </c>
      <c r="C24" s="290">
        <v>891</v>
      </c>
      <c r="D24" s="291">
        <v>0</v>
      </c>
      <c r="E24" s="303">
        <f>D24*C24</f>
        <v>0</v>
      </c>
      <c r="F24" s="585"/>
    </row>
    <row r="25" spans="1:6">
      <c r="A25" s="295" t="s">
        <v>117</v>
      </c>
      <c r="B25" s="296" t="s">
        <v>116</v>
      </c>
      <c r="C25" s="296">
        <v>100</v>
      </c>
      <c r="D25" s="297">
        <v>0</v>
      </c>
      <c r="E25" s="289">
        <f>D25*8</f>
        <v>0</v>
      </c>
      <c r="F25" s="585"/>
    </row>
    <row r="26" spans="1:6">
      <c r="A26" s="295" t="s">
        <v>118</v>
      </c>
      <c r="B26" s="296" t="s">
        <v>116</v>
      </c>
      <c r="C26" s="296">
        <v>100</v>
      </c>
      <c r="D26" s="298">
        <v>0</v>
      </c>
      <c r="E26" s="289">
        <f>D26*8</f>
        <v>0</v>
      </c>
      <c r="F26" s="585"/>
    </row>
    <row r="27" spans="1:6">
      <c r="A27" s="295" t="s">
        <v>119</v>
      </c>
      <c r="B27" s="287" t="s">
        <v>110</v>
      </c>
      <c r="C27" s="288">
        <v>1</v>
      </c>
      <c r="D27" s="289">
        <v>0</v>
      </c>
      <c r="E27" s="289">
        <f t="shared" ref="E27:E33" si="2">D27*C27</f>
        <v>0</v>
      </c>
      <c r="F27" s="585"/>
    </row>
    <row r="28" spans="1:6">
      <c r="A28" s="295" t="s">
        <v>129</v>
      </c>
      <c r="B28" s="287" t="s">
        <v>110</v>
      </c>
      <c r="C28" s="288">
        <v>1</v>
      </c>
      <c r="D28" s="289">
        <v>0</v>
      </c>
      <c r="E28" s="289">
        <f t="shared" si="2"/>
        <v>0</v>
      </c>
      <c r="F28" s="585"/>
    </row>
    <row r="29" spans="1:6">
      <c r="A29" s="295" t="s">
        <v>130</v>
      </c>
      <c r="B29" s="287" t="s">
        <v>110</v>
      </c>
      <c r="C29" s="288">
        <v>1</v>
      </c>
      <c r="D29" s="289">
        <v>0</v>
      </c>
      <c r="E29" s="289">
        <f t="shared" si="2"/>
        <v>0</v>
      </c>
      <c r="F29" s="585"/>
    </row>
    <row r="30" spans="1:6">
      <c r="A30" s="295" t="s">
        <v>131</v>
      </c>
      <c r="B30" s="287" t="s">
        <v>116</v>
      </c>
      <c r="C30" s="288">
        <v>1</v>
      </c>
      <c r="D30" s="289">
        <v>0</v>
      </c>
      <c r="E30" s="289">
        <f t="shared" si="2"/>
        <v>0</v>
      </c>
      <c r="F30" s="585"/>
    </row>
    <row r="31" spans="1:6">
      <c r="A31" s="295" t="s">
        <v>120</v>
      </c>
      <c r="B31" s="287" t="s">
        <v>110</v>
      </c>
      <c r="C31" s="288">
        <v>1</v>
      </c>
      <c r="D31" s="289">
        <v>0</v>
      </c>
      <c r="E31" s="289">
        <f t="shared" si="2"/>
        <v>0</v>
      </c>
      <c r="F31" s="585"/>
    </row>
    <row r="32" spans="1:6">
      <c r="A32" s="299" t="s">
        <v>121</v>
      </c>
      <c r="B32" s="287" t="s">
        <v>110</v>
      </c>
      <c r="C32" s="288">
        <v>1</v>
      </c>
      <c r="D32" s="289">
        <v>0</v>
      </c>
      <c r="E32" s="289">
        <f t="shared" si="2"/>
        <v>0</v>
      </c>
      <c r="F32" s="585"/>
    </row>
    <row r="33" spans="1:6" ht="30">
      <c r="A33" s="286" t="s">
        <v>315</v>
      </c>
      <c r="B33" s="287" t="s">
        <v>111</v>
      </c>
      <c r="C33" s="288">
        <v>0</v>
      </c>
      <c r="D33" s="289">
        <v>0</v>
      </c>
      <c r="E33" s="304">
        <f t="shared" si="2"/>
        <v>0</v>
      </c>
      <c r="F33" s="585"/>
    </row>
    <row r="34" spans="1:6">
      <c r="A34" s="588" t="s">
        <v>132</v>
      </c>
      <c r="B34" s="589"/>
      <c r="C34" s="589"/>
      <c r="D34" s="589"/>
      <c r="E34" s="589"/>
      <c r="F34" s="585">
        <f>SUM(E35:E38)</f>
        <v>0</v>
      </c>
    </row>
    <row r="35" spans="1:6" ht="30">
      <c r="A35" s="318" t="s">
        <v>133</v>
      </c>
      <c r="B35" s="319" t="s">
        <v>110</v>
      </c>
      <c r="C35" s="319">
        <v>6</v>
      </c>
      <c r="D35" s="320">
        <v>0</v>
      </c>
      <c r="E35" s="321">
        <f>D35*C35</f>
        <v>0</v>
      </c>
      <c r="F35" s="585"/>
    </row>
    <row r="36" spans="1:6" ht="30">
      <c r="A36" s="322" t="s">
        <v>134</v>
      </c>
      <c r="B36" s="293" t="s">
        <v>108</v>
      </c>
      <c r="C36" s="290">
        <v>2</v>
      </c>
      <c r="D36" s="294">
        <v>0</v>
      </c>
      <c r="E36" s="292">
        <f>D36*C36</f>
        <v>0</v>
      </c>
      <c r="F36" s="585"/>
    </row>
    <row r="37" spans="1:6" ht="30">
      <c r="A37" s="286" t="s">
        <v>317</v>
      </c>
      <c r="B37" s="287" t="s">
        <v>111</v>
      </c>
      <c r="C37" s="288">
        <v>0</v>
      </c>
      <c r="D37" s="289">
        <v>0</v>
      </c>
      <c r="E37" s="324">
        <f t="shared" ref="E37:E38" si="3">D37*C37</f>
        <v>0</v>
      </c>
      <c r="F37" s="585"/>
    </row>
    <row r="38" spans="1:6" ht="30">
      <c r="A38" s="338" t="s">
        <v>318</v>
      </c>
      <c r="B38" s="287" t="s">
        <v>111</v>
      </c>
      <c r="C38" s="288">
        <v>0</v>
      </c>
      <c r="D38" s="289">
        <v>0</v>
      </c>
      <c r="E38" s="324">
        <f t="shared" si="3"/>
        <v>0</v>
      </c>
      <c r="F38" s="585"/>
    </row>
    <row r="39" spans="1:6">
      <c r="A39" s="590" t="s">
        <v>135</v>
      </c>
      <c r="B39" s="591"/>
      <c r="C39" s="591"/>
      <c r="D39" s="591"/>
      <c r="E39" s="592"/>
      <c r="F39" s="593">
        <f>SUM(E40:E41)</f>
        <v>0</v>
      </c>
    </row>
    <row r="40" spans="1:6" ht="30">
      <c r="A40" s="318" t="s">
        <v>136</v>
      </c>
      <c r="B40" s="287" t="s">
        <v>137</v>
      </c>
      <c r="C40" s="288">
        <v>3</v>
      </c>
      <c r="D40" s="323">
        <v>0</v>
      </c>
      <c r="E40" s="321">
        <f>D40*C40</f>
        <v>0</v>
      </c>
      <c r="F40" s="594"/>
    </row>
    <row r="41" spans="1:6">
      <c r="A41" s="318" t="s">
        <v>138</v>
      </c>
      <c r="B41" s="287" t="s">
        <v>137</v>
      </c>
      <c r="C41" s="319">
        <f>F2*2</f>
        <v>1766</v>
      </c>
      <c r="D41" s="289">
        <v>0</v>
      </c>
      <c r="E41" s="321">
        <f>D41*C41</f>
        <v>0</v>
      </c>
      <c r="F41" s="594"/>
    </row>
    <row r="42" spans="1:6" ht="21" customHeight="1">
      <c r="A42" s="595" t="s">
        <v>139</v>
      </c>
      <c r="B42" s="596"/>
      <c r="C42" s="596"/>
      <c r="D42" s="596"/>
      <c r="E42" s="597"/>
      <c r="F42" s="598">
        <f>SUM(E43:E43)</f>
        <v>0</v>
      </c>
    </row>
    <row r="43" spans="1:6">
      <c r="A43" s="305" t="s">
        <v>140</v>
      </c>
      <c r="B43" s="293" t="s">
        <v>137</v>
      </c>
      <c r="C43" s="290">
        <v>883</v>
      </c>
      <c r="D43" s="291">
        <v>0</v>
      </c>
      <c r="E43" s="289">
        <f t="shared" ref="E43" si="4">D43*C43</f>
        <v>0</v>
      </c>
      <c r="F43" s="594"/>
    </row>
    <row r="44" spans="1:6">
      <c r="A44" s="306" t="s">
        <v>141</v>
      </c>
      <c r="B44" s="287" t="s">
        <v>137</v>
      </c>
      <c r="C44" s="307">
        <v>1</v>
      </c>
      <c r="D44" s="323">
        <v>0</v>
      </c>
      <c r="E44" s="308">
        <f>D44*C44</f>
        <v>0</v>
      </c>
      <c r="F44" s="309"/>
    </row>
    <row r="45" spans="1:6">
      <c r="A45" s="577" t="s">
        <v>142</v>
      </c>
      <c r="B45" s="578"/>
      <c r="C45" s="578"/>
      <c r="D45" s="578"/>
      <c r="E45" s="579"/>
      <c r="F45" s="585">
        <f>SUM(E47:E57)</f>
        <v>0</v>
      </c>
    </row>
    <row r="46" spans="1:6">
      <c r="A46" s="599" t="s">
        <v>143</v>
      </c>
      <c r="B46" s="599"/>
      <c r="C46" s="599"/>
      <c r="D46" s="599"/>
      <c r="E46" s="599"/>
      <c r="F46" s="585"/>
    </row>
    <row r="47" spans="1:6" ht="30">
      <c r="A47" s="286" t="s">
        <v>144</v>
      </c>
      <c r="B47" s="287" t="s">
        <v>116</v>
      </c>
      <c r="C47" s="288">
        <v>1</v>
      </c>
      <c r="D47" s="289">
        <v>0</v>
      </c>
      <c r="E47" s="310">
        <f t="shared" ref="E47:E53" si="5">D47*C47</f>
        <v>0</v>
      </c>
      <c r="F47" s="585"/>
    </row>
    <row r="48" spans="1:6">
      <c r="A48" s="286" t="s">
        <v>145</v>
      </c>
      <c r="B48" s="311" t="s">
        <v>137</v>
      </c>
      <c r="C48" s="311">
        <v>1</v>
      </c>
      <c r="D48" s="289">
        <v>0</v>
      </c>
      <c r="E48" s="310">
        <f t="shared" si="5"/>
        <v>0</v>
      </c>
      <c r="F48" s="585"/>
    </row>
    <row r="49" spans="1:6" ht="29.1" customHeight="1">
      <c r="A49" s="286" t="s">
        <v>146</v>
      </c>
      <c r="B49" s="311" t="s">
        <v>137</v>
      </c>
      <c r="C49" s="311">
        <v>1</v>
      </c>
      <c r="D49" s="289">
        <v>0</v>
      </c>
      <c r="E49" s="310">
        <f t="shared" si="5"/>
        <v>0</v>
      </c>
      <c r="F49" s="585"/>
    </row>
    <row r="50" spans="1:6">
      <c r="A50" s="325" t="s">
        <v>147</v>
      </c>
      <c r="B50" s="311" t="s">
        <v>137</v>
      </c>
      <c r="C50" s="311">
        <v>1</v>
      </c>
      <c r="D50" s="312">
        <v>0</v>
      </c>
      <c r="E50" s="310">
        <f t="shared" si="5"/>
        <v>0</v>
      </c>
      <c r="F50" s="585"/>
    </row>
    <row r="51" spans="1:6">
      <c r="A51" s="286" t="s">
        <v>148</v>
      </c>
      <c r="B51" s="311" t="s">
        <v>137</v>
      </c>
      <c r="C51" s="311">
        <v>5</v>
      </c>
      <c r="D51" s="289">
        <v>0</v>
      </c>
      <c r="E51" s="310">
        <f t="shared" si="5"/>
        <v>0</v>
      </c>
      <c r="F51" s="585"/>
    </row>
    <row r="52" spans="1:6">
      <c r="A52" s="286" t="s">
        <v>149</v>
      </c>
      <c r="B52" s="311" t="s">
        <v>137</v>
      </c>
      <c r="C52" s="311">
        <v>1</v>
      </c>
      <c r="D52" s="289">
        <v>0</v>
      </c>
      <c r="E52" s="310">
        <f t="shared" si="5"/>
        <v>0</v>
      </c>
      <c r="F52" s="585"/>
    </row>
    <row r="53" spans="1:6">
      <c r="A53" s="286" t="s">
        <v>150</v>
      </c>
      <c r="B53" s="311" t="s">
        <v>137</v>
      </c>
      <c r="C53" s="311">
        <v>1</v>
      </c>
      <c r="D53" s="289">
        <v>0</v>
      </c>
      <c r="E53" s="310">
        <f t="shared" si="5"/>
        <v>0</v>
      </c>
      <c r="F53" s="585"/>
    </row>
    <row r="54" spans="1:6">
      <c r="A54" s="599" t="s">
        <v>151</v>
      </c>
      <c r="B54" s="599"/>
      <c r="C54" s="599"/>
      <c r="D54" s="599"/>
      <c r="E54" s="599"/>
      <c r="F54" s="585"/>
    </row>
    <row r="55" spans="1:6">
      <c r="A55" s="318" t="s">
        <v>152</v>
      </c>
      <c r="B55" s="293" t="s">
        <v>137</v>
      </c>
      <c r="C55" s="288">
        <v>1</v>
      </c>
      <c r="D55" s="289">
        <v>0</v>
      </c>
      <c r="E55" s="313">
        <f t="shared" ref="E55:E57" si="6">C55*D55</f>
        <v>0</v>
      </c>
      <c r="F55" s="585"/>
    </row>
    <row r="56" spans="1:6">
      <c r="A56" s="286" t="s">
        <v>153</v>
      </c>
      <c r="B56" s="311" t="s">
        <v>137</v>
      </c>
      <c r="C56" s="311">
        <v>1</v>
      </c>
      <c r="D56" s="314">
        <v>0</v>
      </c>
      <c r="E56" s="313">
        <f t="shared" si="6"/>
        <v>0</v>
      </c>
      <c r="F56" s="585"/>
    </row>
    <row r="57" spans="1:6">
      <c r="A57" s="286" t="s">
        <v>154</v>
      </c>
      <c r="B57" s="311" t="s">
        <v>137</v>
      </c>
      <c r="C57" s="311">
        <v>1</v>
      </c>
      <c r="D57" s="314">
        <v>0</v>
      </c>
      <c r="E57" s="341">
        <f t="shared" si="6"/>
        <v>0</v>
      </c>
      <c r="F57" s="585"/>
    </row>
    <row r="58" spans="1:6">
      <c r="A58" s="315"/>
      <c r="B58" s="315"/>
      <c r="C58" s="315"/>
      <c r="D58" s="600" t="s">
        <v>1</v>
      </c>
      <c r="E58" s="600"/>
      <c r="F58" s="316">
        <f>SUM(F5:F57)</f>
        <v>0</v>
      </c>
    </row>
    <row r="59" spans="1:6" ht="15" customHeight="1">
      <c r="A59" s="326"/>
      <c r="B59" s="326"/>
      <c r="C59" s="326"/>
      <c r="D59" s="586" t="s">
        <v>155</v>
      </c>
      <c r="E59" s="587"/>
      <c r="F59" s="317">
        <f>F58/F2</f>
        <v>0</v>
      </c>
    </row>
  </sheetData>
  <mergeCells count="24">
    <mergeCell ref="D59:E59"/>
    <mergeCell ref="A34:E34"/>
    <mergeCell ref="F34:F38"/>
    <mergeCell ref="A39:E39"/>
    <mergeCell ref="F39:F41"/>
    <mergeCell ref="A42:E42"/>
    <mergeCell ref="F42:F43"/>
    <mergeCell ref="A45:E45"/>
    <mergeCell ref="F45:F57"/>
    <mergeCell ref="A46:E46"/>
    <mergeCell ref="A54:E54"/>
    <mergeCell ref="D58:E58"/>
    <mergeCell ref="A18:E18"/>
    <mergeCell ref="F18:F19"/>
    <mergeCell ref="A20:E20"/>
    <mergeCell ref="F20:F22"/>
    <mergeCell ref="A23:E23"/>
    <mergeCell ref="F23:F33"/>
    <mergeCell ref="A1:F1"/>
    <mergeCell ref="A2:D2"/>
    <mergeCell ref="A4:F4"/>
    <mergeCell ref="F5:F8"/>
    <mergeCell ref="A9:E9"/>
    <mergeCell ref="F9:F17"/>
  </mergeCells>
  <pageMargins left="0.7" right="0.7" top="0.75" bottom="0.75" header="0.3" footer="0.3"/>
  <pageSetup scale="4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BFFBC-1DC5-4381-8E2D-A0BE631778EE}">
  <dimension ref="A1:H45"/>
  <sheetViews>
    <sheetView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baseColWidth="10" defaultColWidth="11.42578125" defaultRowHeight="15"/>
  <cols>
    <col min="1" max="1" width="5.42578125" style="247" bestFit="1" customWidth="1"/>
    <col min="2" max="2" width="81.42578125" style="247" customWidth="1"/>
    <col min="3" max="3" width="12.140625" style="247" customWidth="1"/>
    <col min="4" max="4" width="11.85546875" style="247" bestFit="1" customWidth="1"/>
    <col min="5" max="5" width="14.85546875" style="247" bestFit="1" customWidth="1"/>
    <col min="6" max="6" width="14.140625" style="247" bestFit="1" customWidth="1"/>
    <col min="7" max="8" width="11.42578125" style="247" hidden="1" customWidth="1"/>
    <col min="9" max="16384" width="11.42578125" style="247"/>
  </cols>
  <sheetData>
    <row r="1" spans="1:8" ht="34.5" customHeight="1" thickBot="1">
      <c r="A1" s="601" t="s">
        <v>57</v>
      </c>
      <c r="B1" s="601"/>
      <c r="C1" s="601"/>
      <c r="D1" s="601"/>
      <c r="E1" s="601"/>
      <c r="F1" s="602"/>
    </row>
    <row r="2" spans="1:8" ht="15.75" thickBot="1">
      <c r="A2" s="603" t="s">
        <v>58</v>
      </c>
      <c r="B2" s="604"/>
      <c r="C2" s="604"/>
      <c r="D2" s="604"/>
      <c r="E2" s="604"/>
      <c r="F2" s="605"/>
    </row>
    <row r="3" spans="1:8" ht="16.5">
      <c r="A3" s="606" t="s">
        <v>5</v>
      </c>
      <c r="B3" s="607"/>
      <c r="C3" s="607"/>
      <c r="D3" s="607"/>
      <c r="E3" s="607"/>
      <c r="F3" s="608"/>
    </row>
    <row r="4" spans="1:8">
      <c r="A4" s="248" t="s">
        <v>59</v>
      </c>
      <c r="B4" s="249" t="s">
        <v>60</v>
      </c>
      <c r="C4" s="249" t="s">
        <v>61</v>
      </c>
      <c r="D4" s="249" t="s">
        <v>62</v>
      </c>
      <c r="E4" s="249" t="s">
        <v>63</v>
      </c>
      <c r="F4" s="250" t="s">
        <v>64</v>
      </c>
      <c r="G4" s="251" t="s">
        <v>65</v>
      </c>
      <c r="H4" s="251" t="s">
        <v>66</v>
      </c>
    </row>
    <row r="5" spans="1:8">
      <c r="A5" s="609">
        <v>1</v>
      </c>
      <c r="B5" s="252" t="s">
        <v>67</v>
      </c>
      <c r="C5" s="611"/>
      <c r="D5" s="612"/>
      <c r="E5" s="612"/>
      <c r="F5" s="613"/>
    </row>
    <row r="6" spans="1:8">
      <c r="A6" s="610"/>
      <c r="B6" s="253" t="s">
        <v>68</v>
      </c>
      <c r="C6" s="614"/>
      <c r="D6" s="615"/>
      <c r="E6" s="615"/>
      <c r="F6" s="616"/>
    </row>
    <row r="7" spans="1:8">
      <c r="A7" s="610"/>
      <c r="B7" s="254" t="s">
        <v>69</v>
      </c>
      <c r="C7" s="255" t="s">
        <v>39</v>
      </c>
      <c r="D7" s="256">
        <v>2650</v>
      </c>
      <c r="E7" s="257">
        <v>0</v>
      </c>
      <c r="F7" s="258">
        <f>E7*D7</f>
        <v>0</v>
      </c>
      <c r="G7" s="247">
        <v>5.0000000000000001E-3</v>
      </c>
      <c r="H7" s="259">
        <f>G7*D7</f>
        <v>13.25</v>
      </c>
    </row>
    <row r="8" spans="1:8">
      <c r="A8" s="610"/>
      <c r="B8" s="254" t="s">
        <v>70</v>
      </c>
      <c r="C8" s="255" t="s">
        <v>39</v>
      </c>
      <c r="D8" s="256">
        <v>250</v>
      </c>
      <c r="E8" s="257">
        <v>0</v>
      </c>
      <c r="F8" s="258">
        <f>E8*D8</f>
        <v>0</v>
      </c>
      <c r="G8" s="247">
        <v>5.0000000000000001E-3</v>
      </c>
      <c r="H8" s="259">
        <f>G8*D8</f>
        <v>1.25</v>
      </c>
    </row>
    <row r="9" spans="1:8">
      <c r="A9" s="610"/>
      <c r="B9" s="254" t="s">
        <v>71</v>
      </c>
      <c r="C9" s="255" t="s">
        <v>39</v>
      </c>
      <c r="D9" s="256">
        <v>3</v>
      </c>
      <c r="E9" s="257">
        <v>0</v>
      </c>
      <c r="F9" s="258">
        <f>E9*D9</f>
        <v>0</v>
      </c>
      <c r="G9" s="247">
        <v>5.0000000000000001E-3</v>
      </c>
      <c r="H9" s="259">
        <f>G9*D9</f>
        <v>1.4999999999999999E-2</v>
      </c>
    </row>
    <row r="10" spans="1:8">
      <c r="A10" s="610"/>
      <c r="B10" s="254" t="s">
        <v>72</v>
      </c>
      <c r="C10" s="260" t="s">
        <v>39</v>
      </c>
      <c r="D10" s="261">
        <v>3</v>
      </c>
      <c r="E10" s="262">
        <v>0</v>
      </c>
      <c r="F10" s="258">
        <f>E10*D10</f>
        <v>0</v>
      </c>
      <c r="G10" s="247">
        <v>5</v>
      </c>
      <c r="H10" s="259">
        <f>G10*D10</f>
        <v>15</v>
      </c>
    </row>
    <row r="11" spans="1:8">
      <c r="A11" s="610"/>
      <c r="B11" s="254" t="s">
        <v>73</v>
      </c>
      <c r="C11" s="260" t="s">
        <v>39</v>
      </c>
      <c r="D11" s="261">
        <v>3</v>
      </c>
      <c r="E11" s="262">
        <v>0</v>
      </c>
      <c r="F11" s="258">
        <f>E11*D11</f>
        <v>0</v>
      </c>
      <c r="G11" s="247">
        <v>0.2</v>
      </c>
      <c r="H11" s="259">
        <f>G11*D11</f>
        <v>0.60000000000000009</v>
      </c>
    </row>
    <row r="12" spans="1:8">
      <c r="A12" s="610"/>
      <c r="B12" s="254" t="s">
        <v>74</v>
      </c>
      <c r="C12" s="260" t="s">
        <v>75</v>
      </c>
      <c r="D12" s="261">
        <v>31</v>
      </c>
      <c r="E12" s="262">
        <v>0</v>
      </c>
      <c r="F12" s="263">
        <f>D12*E12</f>
        <v>0</v>
      </c>
      <c r="H12" s="259"/>
    </row>
    <row r="13" spans="1:8">
      <c r="A13" s="610"/>
      <c r="B13" s="254" t="s">
        <v>76</v>
      </c>
      <c r="C13" s="260" t="s">
        <v>75</v>
      </c>
      <c r="D13" s="264">
        <v>31</v>
      </c>
      <c r="E13" s="262">
        <v>0</v>
      </c>
      <c r="F13" s="262">
        <f>D13*E13</f>
        <v>0</v>
      </c>
    </row>
    <row r="14" spans="1:8">
      <c r="A14" s="609">
        <v>2</v>
      </c>
      <c r="B14" s="252" t="s">
        <v>77</v>
      </c>
      <c r="C14" s="611"/>
      <c r="D14" s="612"/>
      <c r="E14" s="612"/>
      <c r="F14" s="613"/>
    </row>
    <row r="15" spans="1:8">
      <c r="A15" s="610"/>
      <c r="B15" s="265" t="s">
        <v>78</v>
      </c>
      <c r="C15" s="618"/>
      <c r="D15" s="619"/>
      <c r="E15" s="619"/>
      <c r="F15" s="620"/>
    </row>
    <row r="16" spans="1:8">
      <c r="A16" s="610"/>
      <c r="B16" s="254" t="s">
        <v>79</v>
      </c>
      <c r="C16" s="260" t="s">
        <v>39</v>
      </c>
      <c r="D16" s="261">
        <v>148</v>
      </c>
      <c r="E16" s="262">
        <v>0</v>
      </c>
      <c r="F16" s="263">
        <f>D16*E16</f>
        <v>0</v>
      </c>
      <c r="G16" s="247">
        <v>0.6</v>
      </c>
      <c r="H16" s="247">
        <f>G16*D16</f>
        <v>88.8</v>
      </c>
    </row>
    <row r="17" spans="1:8">
      <c r="A17" s="610"/>
      <c r="B17" s="254" t="s">
        <v>80</v>
      </c>
      <c r="C17" s="260" t="s">
        <v>39</v>
      </c>
      <c r="D17" s="261">
        <v>148</v>
      </c>
      <c r="E17" s="262">
        <v>0</v>
      </c>
      <c r="F17" s="263">
        <f>D17*E17</f>
        <v>0</v>
      </c>
      <c r="G17" s="247">
        <v>0.6</v>
      </c>
      <c r="H17" s="247">
        <f>G17*D17</f>
        <v>88.8</v>
      </c>
    </row>
    <row r="18" spans="1:8">
      <c r="A18" s="610"/>
      <c r="B18" s="254" t="s">
        <v>74</v>
      </c>
      <c r="C18" s="260" t="s">
        <v>75</v>
      </c>
      <c r="D18" s="261">
        <v>178</v>
      </c>
      <c r="E18" s="262">
        <v>0</v>
      </c>
      <c r="F18" s="263">
        <f>D18*E18</f>
        <v>0</v>
      </c>
    </row>
    <row r="19" spans="1:8">
      <c r="A19" s="610"/>
      <c r="B19" s="254" t="s">
        <v>76</v>
      </c>
      <c r="C19" s="260" t="s">
        <v>75</v>
      </c>
      <c r="D19" s="261">
        <v>178</v>
      </c>
      <c r="E19" s="262">
        <v>0</v>
      </c>
      <c r="F19" s="262">
        <f>D19*E19</f>
        <v>0</v>
      </c>
    </row>
    <row r="20" spans="1:8">
      <c r="A20" s="617">
        <v>3</v>
      </c>
      <c r="B20" s="252" t="s">
        <v>81</v>
      </c>
      <c r="C20" s="611"/>
      <c r="D20" s="612"/>
      <c r="E20" s="612"/>
      <c r="F20" s="613"/>
    </row>
    <row r="21" spans="1:8">
      <c r="A21" s="617"/>
      <c r="B21" s="265" t="s">
        <v>82</v>
      </c>
      <c r="C21" s="618"/>
      <c r="D21" s="619"/>
      <c r="E21" s="619"/>
      <c r="F21" s="620"/>
    </row>
    <row r="22" spans="1:8">
      <c r="A22" s="617"/>
      <c r="B22" s="266" t="s">
        <v>83</v>
      </c>
      <c r="C22" s="260" t="s">
        <v>39</v>
      </c>
      <c r="D22" s="261">
        <v>250</v>
      </c>
      <c r="E22" s="267">
        <v>0</v>
      </c>
      <c r="F22" s="267">
        <f>E22*D22</f>
        <v>0</v>
      </c>
      <c r="G22" s="247">
        <v>5.0000000000000001E-3</v>
      </c>
      <c r="H22" s="247">
        <f t="shared" ref="H22:H32" si="0">G22*D22</f>
        <v>1.25</v>
      </c>
    </row>
    <row r="23" spans="1:8">
      <c r="A23" s="617"/>
      <c r="B23" s="266" t="s">
        <v>84</v>
      </c>
      <c r="C23" s="260" t="s">
        <v>39</v>
      </c>
      <c r="D23" s="261">
        <v>150</v>
      </c>
      <c r="E23" s="267">
        <v>0</v>
      </c>
      <c r="F23" s="267">
        <f>E23*D23</f>
        <v>0</v>
      </c>
      <c r="G23" s="247">
        <v>5.0000000000000001E-3</v>
      </c>
      <c r="H23" s="247">
        <f t="shared" si="0"/>
        <v>0.75</v>
      </c>
    </row>
    <row r="24" spans="1:8">
      <c r="A24" s="617"/>
      <c r="B24" s="266" t="s">
        <v>85</v>
      </c>
      <c r="C24" s="260" t="s">
        <v>39</v>
      </c>
      <c r="D24" s="261">
        <v>3</v>
      </c>
      <c r="E24" s="262">
        <v>0</v>
      </c>
      <c r="F24" s="262">
        <f t="shared" ref="F24:F34" si="1">D24*E24</f>
        <v>0</v>
      </c>
      <c r="G24" s="247">
        <v>5</v>
      </c>
      <c r="H24" s="247">
        <f t="shared" si="0"/>
        <v>15</v>
      </c>
    </row>
    <row r="25" spans="1:8">
      <c r="A25" s="617"/>
      <c r="B25" s="268" t="s">
        <v>86</v>
      </c>
      <c r="C25" s="260" t="s">
        <v>39</v>
      </c>
      <c r="D25" s="261">
        <v>3</v>
      </c>
      <c r="E25" s="269">
        <v>0</v>
      </c>
      <c r="F25" s="269">
        <f t="shared" si="1"/>
        <v>0</v>
      </c>
      <c r="G25" s="247">
        <v>5</v>
      </c>
      <c r="H25" s="247">
        <f t="shared" si="0"/>
        <v>15</v>
      </c>
    </row>
    <row r="26" spans="1:8">
      <c r="A26" s="617"/>
      <c r="B26" s="266" t="s">
        <v>87</v>
      </c>
      <c r="C26" s="260" t="s">
        <v>88</v>
      </c>
      <c r="D26" s="261">
        <v>5</v>
      </c>
      <c r="E26" s="262">
        <v>0</v>
      </c>
      <c r="F26" s="262">
        <f t="shared" si="1"/>
        <v>0</v>
      </c>
      <c r="G26" s="247">
        <v>0.1</v>
      </c>
      <c r="H26" s="247">
        <f t="shared" si="0"/>
        <v>0.5</v>
      </c>
    </row>
    <row r="27" spans="1:8">
      <c r="A27" s="617"/>
      <c r="B27" s="266" t="s">
        <v>89</v>
      </c>
      <c r="C27" s="260" t="s">
        <v>39</v>
      </c>
      <c r="D27" s="261">
        <v>250</v>
      </c>
      <c r="E27" s="262">
        <v>0</v>
      </c>
      <c r="F27" s="262">
        <f t="shared" si="1"/>
        <v>0</v>
      </c>
      <c r="G27" s="247">
        <v>2E-3</v>
      </c>
      <c r="H27" s="247">
        <f t="shared" si="0"/>
        <v>0.5</v>
      </c>
    </row>
    <row r="28" spans="1:8">
      <c r="A28" s="617"/>
      <c r="B28" s="266" t="s">
        <v>90</v>
      </c>
      <c r="C28" s="260" t="s">
        <v>39</v>
      </c>
      <c r="D28" s="261">
        <v>3</v>
      </c>
      <c r="E28" s="262">
        <v>0</v>
      </c>
      <c r="F28" s="262">
        <f t="shared" si="1"/>
        <v>0</v>
      </c>
      <c r="G28" s="247">
        <v>5</v>
      </c>
      <c r="H28" s="247">
        <f t="shared" si="0"/>
        <v>15</v>
      </c>
    </row>
    <row r="29" spans="1:8">
      <c r="A29" s="617"/>
      <c r="B29" s="266" t="s">
        <v>91</v>
      </c>
      <c r="C29" s="260" t="s">
        <v>39</v>
      </c>
      <c r="D29" s="261">
        <v>3</v>
      </c>
      <c r="E29" s="262">
        <v>0</v>
      </c>
      <c r="F29" s="262">
        <f t="shared" si="1"/>
        <v>0</v>
      </c>
      <c r="G29" s="247">
        <v>5</v>
      </c>
      <c r="H29" s="247">
        <f t="shared" si="0"/>
        <v>15</v>
      </c>
    </row>
    <row r="30" spans="1:8">
      <c r="A30" s="617"/>
      <c r="B30" s="266" t="s">
        <v>92</v>
      </c>
      <c r="C30" s="260" t="s">
        <v>39</v>
      </c>
      <c r="D30" s="261">
        <v>16</v>
      </c>
      <c r="E30" s="262">
        <v>0</v>
      </c>
      <c r="F30" s="262">
        <f t="shared" si="1"/>
        <v>0</v>
      </c>
      <c r="G30" s="247">
        <v>0.5</v>
      </c>
      <c r="H30" s="247">
        <f t="shared" si="0"/>
        <v>8</v>
      </c>
    </row>
    <row r="31" spans="1:8">
      <c r="A31" s="617"/>
      <c r="B31" s="266" t="s">
        <v>93</v>
      </c>
      <c r="C31" s="260" t="s">
        <v>39</v>
      </c>
      <c r="D31" s="261">
        <v>3</v>
      </c>
      <c r="E31" s="262">
        <v>0</v>
      </c>
      <c r="F31" s="262">
        <f t="shared" si="1"/>
        <v>0</v>
      </c>
      <c r="G31" s="247">
        <v>0</v>
      </c>
      <c r="H31" s="247">
        <f t="shared" si="0"/>
        <v>0</v>
      </c>
    </row>
    <row r="32" spans="1:8">
      <c r="A32" s="617"/>
      <c r="B32" s="254" t="s">
        <v>94</v>
      </c>
      <c r="C32" s="260" t="s">
        <v>39</v>
      </c>
      <c r="D32" s="261">
        <v>3</v>
      </c>
      <c r="E32" s="270">
        <v>0</v>
      </c>
      <c r="F32" s="263">
        <f t="shared" si="1"/>
        <v>0</v>
      </c>
      <c r="G32" s="247">
        <v>0.2</v>
      </c>
      <c r="H32" s="247">
        <f t="shared" si="0"/>
        <v>0.60000000000000009</v>
      </c>
    </row>
    <row r="33" spans="1:8">
      <c r="A33" s="617"/>
      <c r="B33" s="254" t="s">
        <v>74</v>
      </c>
      <c r="C33" s="260" t="s">
        <v>75</v>
      </c>
      <c r="D33" s="261">
        <v>72</v>
      </c>
      <c r="E33" s="262">
        <v>0</v>
      </c>
      <c r="F33" s="262">
        <f t="shared" si="1"/>
        <v>0</v>
      </c>
    </row>
    <row r="34" spans="1:8">
      <c r="A34" s="617"/>
      <c r="B34" s="254" t="s">
        <v>76</v>
      </c>
      <c r="C34" s="260" t="s">
        <v>75</v>
      </c>
      <c r="D34" s="261">
        <v>72</v>
      </c>
      <c r="E34" s="262">
        <v>0</v>
      </c>
      <c r="F34" s="262">
        <f t="shared" si="1"/>
        <v>0</v>
      </c>
    </row>
    <row r="35" spans="1:8">
      <c r="A35" s="617">
        <v>4</v>
      </c>
      <c r="B35" s="252" t="s">
        <v>95</v>
      </c>
      <c r="C35" s="611"/>
      <c r="D35" s="612"/>
      <c r="E35" s="612"/>
      <c r="F35" s="613"/>
    </row>
    <row r="36" spans="1:8">
      <c r="A36" s="617"/>
      <c r="B36" s="266" t="s">
        <v>96</v>
      </c>
      <c r="C36" s="260" t="s">
        <v>39</v>
      </c>
      <c r="D36" s="261">
        <v>3</v>
      </c>
      <c r="E36" s="269">
        <v>0</v>
      </c>
      <c r="F36" s="269">
        <f t="shared" ref="F36:F43" si="2">D36*E36</f>
        <v>0</v>
      </c>
      <c r="G36" s="247">
        <v>15</v>
      </c>
      <c r="H36" s="247">
        <f>G36*D36</f>
        <v>45</v>
      </c>
    </row>
    <row r="37" spans="1:8">
      <c r="A37" s="617"/>
      <c r="B37" s="268" t="s">
        <v>97</v>
      </c>
      <c r="C37" s="260" t="s">
        <v>39</v>
      </c>
      <c r="D37" s="261">
        <v>30</v>
      </c>
      <c r="E37" s="269">
        <v>0</v>
      </c>
      <c r="F37" s="269">
        <f t="shared" si="2"/>
        <v>0</v>
      </c>
      <c r="G37" s="247">
        <v>0.25</v>
      </c>
      <c r="H37" s="247">
        <f>G37*D37</f>
        <v>7.5</v>
      </c>
    </row>
    <row r="38" spans="1:8">
      <c r="A38" s="617"/>
      <c r="B38" s="268" t="s">
        <v>98</v>
      </c>
      <c r="C38" s="260" t="s">
        <v>39</v>
      </c>
      <c r="D38" s="261">
        <v>3</v>
      </c>
      <c r="E38" s="262">
        <v>0</v>
      </c>
      <c r="F38" s="269">
        <f t="shared" si="2"/>
        <v>0</v>
      </c>
      <c r="G38" s="247">
        <v>0.2</v>
      </c>
      <c r="H38" s="247">
        <f>G38*D38</f>
        <v>0.60000000000000009</v>
      </c>
    </row>
    <row r="39" spans="1:8">
      <c r="A39" s="617"/>
      <c r="B39" s="268" t="s">
        <v>99</v>
      </c>
      <c r="C39" s="260" t="s">
        <v>88</v>
      </c>
      <c r="D39" s="261">
        <v>21</v>
      </c>
      <c r="E39" s="269">
        <v>0</v>
      </c>
      <c r="F39" s="269">
        <f t="shared" si="2"/>
        <v>0</v>
      </c>
      <c r="G39" s="247">
        <v>0.5</v>
      </c>
      <c r="H39" s="247">
        <f>G39*D39</f>
        <v>10.5</v>
      </c>
    </row>
    <row r="40" spans="1:8">
      <c r="A40" s="617"/>
      <c r="B40" s="268" t="s">
        <v>74</v>
      </c>
      <c r="C40" s="260" t="s">
        <v>75</v>
      </c>
      <c r="D40" s="261">
        <v>64</v>
      </c>
      <c r="E40" s="262">
        <v>0</v>
      </c>
      <c r="F40" s="269">
        <f t="shared" si="2"/>
        <v>0</v>
      </c>
    </row>
    <row r="41" spans="1:8">
      <c r="A41" s="617"/>
      <c r="B41" s="268" t="s">
        <v>76</v>
      </c>
      <c r="C41" s="260" t="s">
        <v>75</v>
      </c>
      <c r="D41" s="261">
        <v>64</v>
      </c>
      <c r="E41" s="262">
        <v>0</v>
      </c>
      <c r="F41" s="269">
        <f t="shared" si="2"/>
        <v>0</v>
      </c>
      <c r="G41" s="247">
        <v>0.1</v>
      </c>
    </row>
    <row r="42" spans="1:8">
      <c r="A42" s="617"/>
      <c r="B42" s="268" t="s">
        <v>100</v>
      </c>
      <c r="C42" s="260" t="s">
        <v>75</v>
      </c>
      <c r="D42" s="261">
        <v>225</v>
      </c>
      <c r="E42" s="262">
        <v>0</v>
      </c>
      <c r="F42" s="269">
        <f t="shared" si="2"/>
        <v>0</v>
      </c>
      <c r="G42" s="247" t="s">
        <v>101</v>
      </c>
      <c r="H42" s="247">
        <v>0.25</v>
      </c>
    </row>
    <row r="43" spans="1:8">
      <c r="A43" s="617"/>
      <c r="B43" s="268" t="s">
        <v>102</v>
      </c>
      <c r="C43" s="260" t="s">
        <v>75</v>
      </c>
      <c r="D43" s="261">
        <v>225</v>
      </c>
      <c r="E43" s="262">
        <v>0</v>
      </c>
      <c r="F43" s="269">
        <f t="shared" si="2"/>
        <v>0</v>
      </c>
      <c r="G43" s="247" t="s">
        <v>103</v>
      </c>
      <c r="H43" s="247">
        <f>H42*900</f>
        <v>225</v>
      </c>
    </row>
    <row r="44" spans="1:8">
      <c r="A44" s="271"/>
      <c r="B44" s="272"/>
      <c r="C44" s="273"/>
      <c r="D44" s="273"/>
      <c r="E44" s="274"/>
      <c r="F44" s="275"/>
    </row>
    <row r="45" spans="1:8" ht="15.75" thickBot="1">
      <c r="A45" s="276"/>
      <c r="B45" s="277"/>
      <c r="C45" s="278"/>
      <c r="D45" s="278"/>
      <c r="E45" s="279" t="s">
        <v>1</v>
      </c>
      <c r="F45" s="280">
        <f>SUM(F5:F43)</f>
        <v>0</v>
      </c>
    </row>
  </sheetData>
  <mergeCells count="14">
    <mergeCell ref="A35:A43"/>
    <mergeCell ref="C35:F35"/>
    <mergeCell ref="A14:A19"/>
    <mergeCell ref="C14:F14"/>
    <mergeCell ref="C15:F15"/>
    <mergeCell ref="A20:A34"/>
    <mergeCell ref="C20:F20"/>
    <mergeCell ref="C21:F21"/>
    <mergeCell ref="A1:F1"/>
    <mergeCell ref="A2:F2"/>
    <mergeCell ref="A3:F3"/>
    <mergeCell ref="A5:A13"/>
    <mergeCell ref="C5:F5"/>
    <mergeCell ref="C6:F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4"/>
  <sheetViews>
    <sheetView workbookViewId="0">
      <selection activeCell="L17" sqref="L17"/>
    </sheetView>
  </sheetViews>
  <sheetFormatPr baseColWidth="10" defaultColWidth="11.42578125" defaultRowHeight="15"/>
  <cols>
    <col min="3" max="3" width="15.85546875" customWidth="1"/>
    <col min="4" max="4" width="16.85546875" customWidth="1"/>
    <col min="5" max="5" width="12.5703125" bestFit="1" customWidth="1"/>
  </cols>
  <sheetData>
    <row r="1" spans="1:5" ht="15.75" thickBot="1">
      <c r="A1" s="211" t="s">
        <v>156</v>
      </c>
      <c r="B1" s="212" t="s">
        <v>62</v>
      </c>
      <c r="C1" s="212" t="s">
        <v>157</v>
      </c>
      <c r="D1" s="212" t="s">
        <v>158</v>
      </c>
    </row>
    <row r="2" spans="1:5" ht="15.75" thickBot="1">
      <c r="A2" s="213">
        <v>1</v>
      </c>
      <c r="B2" s="214">
        <v>226</v>
      </c>
      <c r="C2" s="216">
        <v>350000</v>
      </c>
      <c r="D2" s="216">
        <f>+B2*C2</f>
        <v>79100000</v>
      </c>
      <c r="E2" s="215">
        <f>+B2*C2</f>
        <v>79100000</v>
      </c>
    </row>
    <row r="3" spans="1:5" ht="15.75" thickBot="1">
      <c r="A3" s="213">
        <v>2</v>
      </c>
      <c r="B3" s="214">
        <f>+B2</f>
        <v>226</v>
      </c>
      <c r="C3" s="216">
        <v>369670</v>
      </c>
      <c r="D3" s="216">
        <f t="shared" ref="D3:D26" si="0">+B3*C3</f>
        <v>83545420</v>
      </c>
      <c r="E3" s="215">
        <f t="shared" ref="E3:E26" si="1">+B3*C3</f>
        <v>83545420</v>
      </c>
    </row>
    <row r="4" spans="1:5" ht="15.75" thickBot="1">
      <c r="A4" s="213">
        <v>3</v>
      </c>
      <c r="B4" s="214">
        <f t="shared" ref="B4:B26" si="2">+B3</f>
        <v>226</v>
      </c>
      <c r="C4" s="216">
        <v>390445</v>
      </c>
      <c r="D4" s="216">
        <f t="shared" si="0"/>
        <v>88240570</v>
      </c>
      <c r="E4" s="215">
        <f t="shared" si="1"/>
        <v>88240570</v>
      </c>
    </row>
    <row r="5" spans="1:5" ht="15.75" thickBot="1">
      <c r="A5" s="213">
        <v>4</v>
      </c>
      <c r="B5" s="214">
        <f t="shared" si="2"/>
        <v>226</v>
      </c>
      <c r="C5" s="216">
        <v>412388</v>
      </c>
      <c r="D5" s="216">
        <f t="shared" si="0"/>
        <v>93199688</v>
      </c>
      <c r="E5" s="215">
        <f t="shared" si="1"/>
        <v>93199688</v>
      </c>
    </row>
    <row r="6" spans="1:5" ht="15.75" thickBot="1">
      <c r="A6" s="213">
        <v>5</v>
      </c>
      <c r="B6" s="214">
        <f t="shared" si="2"/>
        <v>226</v>
      </c>
      <c r="C6" s="216">
        <v>435564</v>
      </c>
      <c r="D6" s="216">
        <f t="shared" si="0"/>
        <v>98437464</v>
      </c>
      <c r="E6" s="215">
        <f t="shared" si="1"/>
        <v>98437464</v>
      </c>
    </row>
    <row r="7" spans="1:5" ht="15.75" thickBot="1">
      <c r="A7" s="213">
        <v>6</v>
      </c>
      <c r="B7" s="214">
        <f t="shared" si="2"/>
        <v>226</v>
      </c>
      <c r="C7" s="216">
        <v>460043</v>
      </c>
      <c r="D7" s="216">
        <f t="shared" si="0"/>
        <v>103969718</v>
      </c>
      <c r="E7" s="215">
        <f t="shared" si="1"/>
        <v>103969718</v>
      </c>
    </row>
    <row r="8" spans="1:5" ht="15.75" thickBot="1">
      <c r="A8" s="213">
        <v>7</v>
      </c>
      <c r="B8" s="214">
        <f t="shared" si="2"/>
        <v>226</v>
      </c>
      <c r="C8" s="216">
        <v>485897</v>
      </c>
      <c r="D8" s="216">
        <f t="shared" si="0"/>
        <v>109812722</v>
      </c>
      <c r="E8" s="215">
        <f t="shared" si="1"/>
        <v>109812722</v>
      </c>
    </row>
    <row r="9" spans="1:5" ht="15.75" thickBot="1">
      <c r="A9" s="213">
        <v>8</v>
      </c>
      <c r="B9" s="214">
        <f t="shared" si="2"/>
        <v>226</v>
      </c>
      <c r="C9" s="216">
        <v>513204</v>
      </c>
      <c r="D9" s="216">
        <f t="shared" si="0"/>
        <v>115984104</v>
      </c>
      <c r="E9" s="215">
        <f t="shared" si="1"/>
        <v>115984104</v>
      </c>
    </row>
    <row r="10" spans="1:5" ht="15.75" thickBot="1">
      <c r="A10" s="213">
        <v>9</v>
      </c>
      <c r="B10" s="214">
        <f t="shared" si="2"/>
        <v>226</v>
      </c>
      <c r="C10" s="216">
        <v>542046</v>
      </c>
      <c r="D10" s="216">
        <f t="shared" si="0"/>
        <v>122502396</v>
      </c>
      <c r="E10" s="215">
        <f t="shared" si="1"/>
        <v>122502396</v>
      </c>
    </row>
    <row r="11" spans="1:5" ht="15.75" thickBot="1">
      <c r="A11" s="213">
        <v>10</v>
      </c>
      <c r="B11" s="214">
        <f t="shared" si="2"/>
        <v>226</v>
      </c>
      <c r="C11" s="216">
        <v>572509</v>
      </c>
      <c r="D11" s="216">
        <f t="shared" si="0"/>
        <v>129387034</v>
      </c>
      <c r="E11" s="215">
        <f t="shared" si="1"/>
        <v>129387034</v>
      </c>
    </row>
    <row r="12" spans="1:5" ht="15.75" thickBot="1">
      <c r="A12" s="213">
        <v>11</v>
      </c>
      <c r="B12" s="214">
        <f t="shared" si="2"/>
        <v>226</v>
      </c>
      <c r="C12" s="216">
        <v>604684</v>
      </c>
      <c r="D12" s="216">
        <f t="shared" si="0"/>
        <v>136658584</v>
      </c>
      <c r="E12" s="215">
        <f t="shared" si="1"/>
        <v>136658584</v>
      </c>
    </row>
    <row r="13" spans="1:5" ht="15.75" thickBot="1">
      <c r="A13" s="213">
        <v>12</v>
      </c>
      <c r="B13" s="214">
        <f t="shared" si="2"/>
        <v>226</v>
      </c>
      <c r="C13" s="216">
        <v>638667</v>
      </c>
      <c r="D13" s="216">
        <f t="shared" si="0"/>
        <v>144338742</v>
      </c>
      <c r="E13" s="215">
        <f t="shared" si="1"/>
        <v>144338742</v>
      </c>
    </row>
    <row r="14" spans="1:5" ht="15.75" thickBot="1">
      <c r="A14" s="213">
        <v>13</v>
      </c>
      <c r="B14" s="214">
        <f t="shared" si="2"/>
        <v>226</v>
      </c>
      <c r="C14" s="216">
        <v>674560</v>
      </c>
      <c r="D14" s="216">
        <f t="shared" si="0"/>
        <v>152450560</v>
      </c>
      <c r="E14" s="215">
        <f t="shared" si="1"/>
        <v>152450560</v>
      </c>
    </row>
    <row r="15" spans="1:5" ht="15.75" thickBot="1">
      <c r="A15" s="213">
        <v>14</v>
      </c>
      <c r="B15" s="214">
        <f t="shared" si="2"/>
        <v>226</v>
      </c>
      <c r="C15" s="216">
        <v>712470</v>
      </c>
      <c r="D15" s="216">
        <f t="shared" si="0"/>
        <v>161018220</v>
      </c>
      <c r="E15" s="215">
        <f t="shared" si="1"/>
        <v>161018220</v>
      </c>
    </row>
    <row r="16" spans="1:5" ht="15.75" thickBot="1">
      <c r="A16" s="213">
        <v>15</v>
      </c>
      <c r="B16" s="214">
        <f t="shared" si="2"/>
        <v>226</v>
      </c>
      <c r="C16" s="216">
        <v>752511</v>
      </c>
      <c r="D16" s="216">
        <f t="shared" si="0"/>
        <v>170067486</v>
      </c>
      <c r="E16" s="215">
        <f t="shared" si="1"/>
        <v>170067486</v>
      </c>
    </row>
    <row r="17" spans="1:5" ht="15.75" thickBot="1">
      <c r="A17" s="213">
        <v>16</v>
      </c>
      <c r="B17" s="214">
        <f t="shared" si="2"/>
        <v>226</v>
      </c>
      <c r="C17" s="216">
        <v>794802</v>
      </c>
      <c r="D17" s="216">
        <f t="shared" si="0"/>
        <v>179625252</v>
      </c>
      <c r="E17" s="215">
        <f t="shared" si="1"/>
        <v>179625252</v>
      </c>
    </row>
    <row r="18" spans="1:5" ht="15.75" thickBot="1">
      <c r="A18" s="213">
        <v>17</v>
      </c>
      <c r="B18" s="214">
        <f t="shared" si="2"/>
        <v>226</v>
      </c>
      <c r="C18" s="216">
        <v>839470</v>
      </c>
      <c r="D18" s="216">
        <f t="shared" si="0"/>
        <v>189720220</v>
      </c>
      <c r="E18" s="215">
        <f t="shared" si="1"/>
        <v>189720220</v>
      </c>
    </row>
    <row r="19" spans="1:5" ht="15.75" thickBot="1">
      <c r="A19" s="213">
        <v>18</v>
      </c>
      <c r="B19" s="214">
        <f t="shared" si="2"/>
        <v>226</v>
      </c>
      <c r="C19" s="216">
        <v>886648</v>
      </c>
      <c r="D19" s="216">
        <f t="shared" si="0"/>
        <v>200382448</v>
      </c>
      <c r="E19" s="215">
        <f t="shared" si="1"/>
        <v>200382448</v>
      </c>
    </row>
    <row r="20" spans="1:5" ht="15.75" thickBot="1">
      <c r="A20" s="213">
        <v>19</v>
      </c>
      <c r="B20" s="214">
        <f t="shared" si="2"/>
        <v>226</v>
      </c>
      <c r="C20" s="216">
        <v>936478</v>
      </c>
      <c r="D20" s="216">
        <f t="shared" si="0"/>
        <v>211644028</v>
      </c>
      <c r="E20" s="215">
        <f t="shared" si="1"/>
        <v>211644028</v>
      </c>
    </row>
    <row r="21" spans="1:5" ht="15.75" thickBot="1">
      <c r="A21" s="213">
        <v>20</v>
      </c>
      <c r="B21" s="214">
        <f t="shared" si="2"/>
        <v>226</v>
      </c>
      <c r="C21" s="216">
        <v>989108</v>
      </c>
      <c r="D21" s="216">
        <f t="shared" si="0"/>
        <v>223538408</v>
      </c>
      <c r="E21" s="215">
        <f t="shared" si="1"/>
        <v>223538408</v>
      </c>
    </row>
    <row r="22" spans="1:5" ht="15.75" thickBot="1">
      <c r="A22" s="213">
        <v>21</v>
      </c>
      <c r="B22" s="214">
        <f t="shared" si="2"/>
        <v>226</v>
      </c>
      <c r="C22" s="216">
        <v>1044696</v>
      </c>
      <c r="D22" s="216">
        <f t="shared" si="0"/>
        <v>236101296</v>
      </c>
      <c r="E22" s="215">
        <f t="shared" si="1"/>
        <v>236101296</v>
      </c>
    </row>
    <row r="23" spans="1:5" ht="15.75" thickBot="1">
      <c r="A23" s="213">
        <v>22</v>
      </c>
      <c r="B23" s="214">
        <f t="shared" si="2"/>
        <v>226</v>
      </c>
      <c r="C23" s="216">
        <v>1103408</v>
      </c>
      <c r="D23" s="216">
        <f t="shared" si="0"/>
        <v>249370208</v>
      </c>
      <c r="E23" s="215">
        <f t="shared" si="1"/>
        <v>249370208</v>
      </c>
    </row>
    <row r="24" spans="1:5" ht="15.75" thickBot="1">
      <c r="A24" s="213">
        <v>23</v>
      </c>
      <c r="B24" s="214">
        <f t="shared" si="2"/>
        <v>226</v>
      </c>
      <c r="C24" s="216">
        <v>1165420</v>
      </c>
      <c r="D24" s="216">
        <f t="shared" si="0"/>
        <v>263384920</v>
      </c>
      <c r="E24" s="215">
        <f t="shared" si="1"/>
        <v>263384920</v>
      </c>
    </row>
    <row r="25" spans="1:5" ht="15.75" thickBot="1">
      <c r="A25" s="213">
        <v>24</v>
      </c>
      <c r="B25" s="214">
        <f t="shared" si="2"/>
        <v>226</v>
      </c>
      <c r="C25" s="216">
        <v>1230917</v>
      </c>
      <c r="D25" s="216">
        <f t="shared" si="0"/>
        <v>278187242</v>
      </c>
      <c r="E25" s="215">
        <f t="shared" si="1"/>
        <v>278187242</v>
      </c>
    </row>
    <row r="26" spans="1:5" ht="15.75" thickBot="1">
      <c r="A26" s="213">
        <v>25</v>
      </c>
      <c r="B26" s="214">
        <f t="shared" si="2"/>
        <v>226</v>
      </c>
      <c r="C26" s="216">
        <v>1300095</v>
      </c>
      <c r="D26" s="216">
        <f t="shared" si="0"/>
        <v>293821470</v>
      </c>
      <c r="E26" s="215">
        <f t="shared" si="1"/>
        <v>293821470</v>
      </c>
    </row>
    <row r="28" spans="1:5" ht="15.75" thickBot="1"/>
    <row r="29" spans="1:5" ht="15.75" thickBot="1">
      <c r="A29" s="211" t="s">
        <v>156</v>
      </c>
      <c r="B29" s="212" t="s">
        <v>62</v>
      </c>
      <c r="C29" s="212" t="s">
        <v>157</v>
      </c>
      <c r="D29" s="212" t="s">
        <v>158</v>
      </c>
    </row>
    <row r="30" spans="1:5" ht="15.75" thickBot="1">
      <c r="A30" s="213">
        <v>1</v>
      </c>
      <c r="B30" s="214">
        <f>+B2</f>
        <v>226</v>
      </c>
      <c r="C30" s="216">
        <v>350000</v>
      </c>
      <c r="D30" s="216">
        <v>79450000</v>
      </c>
    </row>
    <row r="31" spans="1:5" ht="15.75" thickBot="1">
      <c r="A31" s="213">
        <v>2</v>
      </c>
      <c r="B31" s="214">
        <v>227</v>
      </c>
      <c r="C31" s="216">
        <v>369670</v>
      </c>
      <c r="D31" s="216">
        <v>83915090</v>
      </c>
    </row>
    <row r="32" spans="1:5" ht="15.75" thickBot="1">
      <c r="A32" s="213">
        <v>3</v>
      </c>
      <c r="B32" s="214">
        <v>227</v>
      </c>
      <c r="C32" s="216">
        <v>390445</v>
      </c>
      <c r="D32" s="216">
        <v>88631015</v>
      </c>
    </row>
    <row r="33" spans="1:4" ht="15.75" thickBot="1">
      <c r="A33" s="213">
        <v>4</v>
      </c>
      <c r="B33" s="214">
        <v>227</v>
      </c>
      <c r="C33" s="216">
        <v>412388</v>
      </c>
      <c r="D33" s="216">
        <v>93612076</v>
      </c>
    </row>
    <row r="34" spans="1:4" ht="15.75" thickBot="1">
      <c r="A34" s="213">
        <v>5</v>
      </c>
      <c r="B34" s="214">
        <v>227</v>
      </c>
      <c r="C34" s="216">
        <v>435564</v>
      </c>
      <c r="D34" s="216">
        <v>98873028</v>
      </c>
    </row>
    <row r="35" spans="1:4" ht="15.75" thickBot="1">
      <c r="A35" s="213">
        <v>6</v>
      </c>
      <c r="B35" s="214">
        <v>227</v>
      </c>
      <c r="C35" s="216">
        <v>460043</v>
      </c>
      <c r="D35" s="216">
        <v>104429761</v>
      </c>
    </row>
    <row r="36" spans="1:4" ht="15.75" thickBot="1">
      <c r="A36" s="213">
        <v>7</v>
      </c>
      <c r="B36" s="214">
        <v>227</v>
      </c>
      <c r="C36" s="216">
        <v>485897</v>
      </c>
      <c r="D36" s="216">
        <v>110298619</v>
      </c>
    </row>
    <row r="37" spans="1:4" ht="15.75" thickBot="1">
      <c r="A37" s="213">
        <v>8</v>
      </c>
      <c r="B37" s="214">
        <v>227</v>
      </c>
      <c r="C37" s="216">
        <v>513204</v>
      </c>
      <c r="D37" s="216">
        <v>116497308</v>
      </c>
    </row>
    <row r="38" spans="1:4" ht="15.75" thickBot="1">
      <c r="A38" s="213">
        <v>9</v>
      </c>
      <c r="B38" s="214">
        <v>227</v>
      </c>
      <c r="C38" s="216">
        <v>542046</v>
      </c>
      <c r="D38" s="216">
        <v>123044442</v>
      </c>
    </row>
    <row r="39" spans="1:4" ht="15.75" thickBot="1">
      <c r="A39" s="213">
        <v>10</v>
      </c>
      <c r="B39" s="214">
        <v>227</v>
      </c>
      <c r="C39" s="216">
        <v>572509</v>
      </c>
      <c r="D39" s="216">
        <v>129959543</v>
      </c>
    </row>
    <row r="40" spans="1:4" ht="15.75" thickBot="1">
      <c r="A40" s="213">
        <v>11</v>
      </c>
      <c r="B40" s="214">
        <v>227</v>
      </c>
      <c r="C40" s="216">
        <v>604684</v>
      </c>
      <c r="D40" s="216">
        <v>137263268</v>
      </c>
    </row>
    <row r="41" spans="1:4" ht="15.75" thickBot="1">
      <c r="A41" s="213">
        <v>12</v>
      </c>
      <c r="B41" s="214">
        <v>227</v>
      </c>
      <c r="C41" s="216">
        <v>638667</v>
      </c>
      <c r="D41" s="216">
        <v>144977409</v>
      </c>
    </row>
    <row r="42" spans="1:4" ht="15.75" thickBot="1">
      <c r="A42" s="213">
        <v>13</v>
      </c>
      <c r="B42" s="214">
        <v>227</v>
      </c>
      <c r="C42" s="216">
        <v>674560</v>
      </c>
      <c r="D42" s="216">
        <v>153125120</v>
      </c>
    </row>
    <row r="43" spans="1:4" ht="15.75" thickBot="1">
      <c r="A43" s="213">
        <v>14</v>
      </c>
      <c r="B43" s="214">
        <v>227</v>
      </c>
      <c r="C43" s="216">
        <v>712470</v>
      </c>
      <c r="D43" s="216">
        <v>161730690</v>
      </c>
    </row>
    <row r="44" spans="1:4" ht="15.75" thickBot="1">
      <c r="A44" s="213">
        <v>15</v>
      </c>
      <c r="B44" s="214">
        <v>227</v>
      </c>
      <c r="C44" s="216">
        <v>752511</v>
      </c>
      <c r="D44" s="216">
        <v>170819997</v>
      </c>
    </row>
    <row r="45" spans="1:4" ht="15.75" thickBot="1">
      <c r="A45" s="213">
        <v>16</v>
      </c>
      <c r="B45" s="214">
        <v>227</v>
      </c>
      <c r="C45" s="216">
        <v>794802</v>
      </c>
      <c r="D45" s="216">
        <v>180420054</v>
      </c>
    </row>
    <row r="46" spans="1:4" ht="15.75" thickBot="1">
      <c r="A46" s="213">
        <v>17</v>
      </c>
      <c r="B46" s="214">
        <v>227</v>
      </c>
      <c r="C46" s="216">
        <v>839470</v>
      </c>
      <c r="D46" s="216">
        <v>190559690</v>
      </c>
    </row>
    <row r="47" spans="1:4" ht="15.75" thickBot="1">
      <c r="A47" s="213">
        <v>18</v>
      </c>
      <c r="B47" s="214">
        <v>227</v>
      </c>
      <c r="C47" s="216">
        <v>886648</v>
      </c>
      <c r="D47" s="216">
        <v>201269096</v>
      </c>
    </row>
    <row r="48" spans="1:4" ht="15.75" thickBot="1">
      <c r="A48" s="213">
        <v>19</v>
      </c>
      <c r="B48" s="214">
        <v>227</v>
      </c>
      <c r="C48" s="216">
        <v>936478</v>
      </c>
      <c r="D48" s="216">
        <v>212580506</v>
      </c>
    </row>
    <row r="49" spans="1:4" ht="15.75" thickBot="1">
      <c r="A49" s="213">
        <v>20</v>
      </c>
      <c r="B49" s="214">
        <v>227</v>
      </c>
      <c r="C49" s="216">
        <v>989108</v>
      </c>
      <c r="D49" s="216">
        <v>224527516</v>
      </c>
    </row>
    <row r="50" spans="1:4" ht="15.75" thickBot="1">
      <c r="A50" s="213">
        <v>21</v>
      </c>
      <c r="B50" s="214">
        <v>227</v>
      </c>
      <c r="C50" s="216">
        <v>1044696</v>
      </c>
      <c r="D50" s="216">
        <v>237145992</v>
      </c>
    </row>
    <row r="51" spans="1:4" ht="15.75" thickBot="1">
      <c r="A51" s="213">
        <v>22</v>
      </c>
      <c r="B51" s="214">
        <v>227</v>
      </c>
      <c r="C51" s="216">
        <v>1103408</v>
      </c>
      <c r="D51" s="216">
        <v>250473616</v>
      </c>
    </row>
    <row r="52" spans="1:4" ht="15.75" thickBot="1">
      <c r="A52" s="213">
        <v>23</v>
      </c>
      <c r="B52" s="214">
        <v>227</v>
      </c>
      <c r="C52" s="216">
        <v>1165420</v>
      </c>
      <c r="D52" s="216">
        <v>264550340</v>
      </c>
    </row>
    <row r="53" spans="1:4" ht="15.75" thickBot="1">
      <c r="A53" s="213">
        <v>24</v>
      </c>
      <c r="B53" s="214">
        <v>227</v>
      </c>
      <c r="C53" s="216">
        <v>1230917</v>
      </c>
      <c r="D53" s="216">
        <v>279418159</v>
      </c>
    </row>
    <row r="54" spans="1:4" ht="15.75" thickBot="1">
      <c r="A54" s="213">
        <v>25</v>
      </c>
      <c r="B54" s="214">
        <v>227</v>
      </c>
      <c r="C54" s="216">
        <v>1300095</v>
      </c>
      <c r="D54" s="216">
        <v>295121565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B1:O90"/>
  <sheetViews>
    <sheetView showGridLines="0" tabSelected="1" view="pageBreakPreview" zoomScale="70" zoomScaleNormal="60" zoomScaleSheetLayoutView="70" workbookViewId="0">
      <pane xSplit="5" ySplit="6" topLeftCell="F19" activePane="bottomRight" state="frozen"/>
      <selection pane="topRight" activeCell="F1" sqref="F1"/>
      <selection pane="bottomLeft" activeCell="A7" sqref="A7"/>
      <selection pane="bottomRight" activeCell="C39" sqref="C39"/>
    </sheetView>
  </sheetViews>
  <sheetFormatPr baseColWidth="10" defaultColWidth="14.42578125" defaultRowHeight="15"/>
  <cols>
    <col min="1" max="1" width="2.42578125" style="126" customWidth="1"/>
    <col min="2" max="2" width="7.28515625" style="126" bestFit="1" customWidth="1"/>
    <col min="3" max="3" width="150.28515625" style="126" customWidth="1"/>
    <col min="4" max="4" width="7.140625" style="126" customWidth="1"/>
    <col min="5" max="5" width="10.5703125" style="126" customWidth="1"/>
    <col min="6" max="6" width="20.140625" style="126" customWidth="1"/>
    <col min="7" max="7" width="18" style="126" bestFit="1" customWidth="1"/>
    <col min="8" max="8" width="17" style="126" bestFit="1" customWidth="1"/>
    <col min="9" max="9" width="21.7109375" style="126" customWidth="1"/>
    <col min="10" max="10" width="22.28515625" style="126" customWidth="1"/>
    <col min="11" max="11" width="18.7109375" style="126" customWidth="1"/>
    <col min="12" max="12" width="30" style="126" customWidth="1"/>
    <col min="13" max="13" width="26.5703125" style="126" customWidth="1"/>
    <col min="14" max="16384" width="14.42578125" style="126"/>
  </cols>
  <sheetData>
    <row r="1" spans="2:15" ht="15.75" thickBot="1"/>
    <row r="2" spans="2:15" ht="27" customHeight="1" thickTop="1" thickBot="1">
      <c r="B2" s="374" t="s">
        <v>322</v>
      </c>
      <c r="C2" s="375"/>
      <c r="D2" s="375"/>
      <c r="E2" s="375"/>
      <c r="F2" s="375"/>
      <c r="G2" s="375"/>
      <c r="H2" s="375"/>
      <c r="I2" s="375"/>
      <c r="J2" s="375"/>
      <c r="K2" s="375"/>
      <c r="L2" s="376"/>
      <c r="M2" s="127"/>
    </row>
    <row r="3" spans="2:15" ht="24.75" thickTop="1" thickBot="1">
      <c r="B3" s="377" t="s">
        <v>9</v>
      </c>
      <c r="C3" s="378"/>
      <c r="D3" s="378"/>
      <c r="E3" s="378"/>
      <c r="F3" s="378"/>
      <c r="G3" s="378"/>
      <c r="H3" s="378"/>
      <c r="I3" s="378"/>
      <c r="J3" s="378"/>
      <c r="K3" s="378"/>
      <c r="L3" s="379"/>
      <c r="M3" s="127"/>
      <c r="N3" s="127"/>
      <c r="O3" s="127"/>
    </row>
    <row r="4" spans="2:15" ht="9" customHeight="1" thickBot="1">
      <c r="B4" s="128"/>
      <c r="C4" s="129"/>
      <c r="D4" s="129"/>
      <c r="E4" s="130"/>
      <c r="F4" s="129"/>
      <c r="G4" s="129"/>
      <c r="H4" s="129"/>
      <c r="I4" s="129"/>
      <c r="J4" s="129"/>
      <c r="K4" s="129"/>
      <c r="L4" s="131"/>
      <c r="M4" s="127"/>
      <c r="N4" s="127"/>
      <c r="O4" s="127"/>
    </row>
    <row r="5" spans="2:15" s="627" customFormat="1" ht="33" customHeight="1">
      <c r="B5" s="621" t="s">
        <v>10</v>
      </c>
      <c r="C5" s="622" t="s">
        <v>0</v>
      </c>
      <c r="D5" s="622" t="s">
        <v>314</v>
      </c>
      <c r="E5" s="622" t="s">
        <v>313</v>
      </c>
      <c r="F5" s="622" t="s">
        <v>4</v>
      </c>
      <c r="G5" s="622" t="s">
        <v>5</v>
      </c>
      <c r="H5" s="622" t="s">
        <v>6</v>
      </c>
      <c r="I5" s="622" t="s">
        <v>7</v>
      </c>
      <c r="J5" s="622" t="s">
        <v>8</v>
      </c>
      <c r="K5" s="623" t="s">
        <v>42</v>
      </c>
      <c r="L5" s="624" t="s">
        <v>14</v>
      </c>
      <c r="M5" s="625"/>
      <c r="N5" s="626"/>
      <c r="O5" s="626"/>
    </row>
    <row r="6" spans="2:15" ht="23.25" customHeight="1">
      <c r="B6" s="132">
        <v>1</v>
      </c>
      <c r="C6" s="368" t="s">
        <v>43</v>
      </c>
      <c r="D6" s="369"/>
      <c r="E6" s="369"/>
      <c r="F6" s="369"/>
      <c r="G6" s="369"/>
      <c r="H6" s="369"/>
      <c r="I6" s="369"/>
      <c r="J6" s="369"/>
      <c r="K6" s="369"/>
      <c r="L6" s="370"/>
      <c r="M6" s="127"/>
      <c r="N6" s="127"/>
      <c r="O6" s="127"/>
    </row>
    <row r="7" spans="2:15" ht="21" customHeight="1">
      <c r="B7" s="133" t="s">
        <v>16</v>
      </c>
      <c r="C7" s="134" t="s">
        <v>44</v>
      </c>
      <c r="D7" s="135" t="s">
        <v>39</v>
      </c>
      <c r="E7" s="135">
        <v>883</v>
      </c>
      <c r="F7" s="136">
        <v>0</v>
      </c>
      <c r="G7" s="136">
        <f>'1.1'!G15</f>
        <v>0</v>
      </c>
      <c r="H7" s="136">
        <v>0</v>
      </c>
      <c r="I7" s="136">
        <v>0</v>
      </c>
      <c r="J7" s="136">
        <v>0</v>
      </c>
      <c r="K7" s="136">
        <v>0</v>
      </c>
      <c r="L7" s="137">
        <f>E7*K7</f>
        <v>0</v>
      </c>
      <c r="M7" s="219"/>
      <c r="N7" s="127"/>
      <c r="O7" s="127"/>
    </row>
    <row r="8" spans="2:15" ht="19.5" customHeight="1">
      <c r="B8" s="132">
        <v>2</v>
      </c>
      <c r="C8" s="368" t="s">
        <v>45</v>
      </c>
      <c r="D8" s="369"/>
      <c r="E8" s="369"/>
      <c r="F8" s="369"/>
      <c r="G8" s="369"/>
      <c r="H8" s="369"/>
      <c r="I8" s="369"/>
      <c r="J8" s="369"/>
      <c r="K8" s="369"/>
      <c r="L8" s="370"/>
      <c r="M8" s="219"/>
      <c r="N8" s="127"/>
      <c r="O8" s="127"/>
    </row>
    <row r="9" spans="2:15" ht="41.25" customHeight="1">
      <c r="B9" s="133" t="s">
        <v>18</v>
      </c>
      <c r="C9" s="327" t="s">
        <v>159</v>
      </c>
      <c r="D9" s="135" t="s">
        <v>39</v>
      </c>
      <c r="E9" s="138">
        <f>E7</f>
        <v>883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7">
        <f>E9*K9</f>
        <v>0</v>
      </c>
      <c r="M9" s="219"/>
      <c r="N9" s="127"/>
      <c r="O9" s="127"/>
    </row>
    <row r="10" spans="2:15" ht="54" customHeight="1">
      <c r="B10" s="133" t="s">
        <v>19</v>
      </c>
      <c r="C10" s="225" t="s">
        <v>46</v>
      </c>
      <c r="D10" s="135" t="s">
        <v>39</v>
      </c>
      <c r="E10" s="138">
        <f>E7</f>
        <v>883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7">
        <f t="shared" ref="L10:L16" si="0">E10*K10</f>
        <v>0</v>
      </c>
      <c r="M10" s="220"/>
      <c r="N10" s="127"/>
      <c r="O10" s="127"/>
    </row>
    <row r="11" spans="2:15" ht="39" customHeight="1">
      <c r="B11" s="133" t="s">
        <v>20</v>
      </c>
      <c r="C11" s="225" t="s">
        <v>160</v>
      </c>
      <c r="D11" s="135" t="s">
        <v>39</v>
      </c>
      <c r="E11" s="138">
        <f>E7</f>
        <v>883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7">
        <f t="shared" si="0"/>
        <v>0</v>
      </c>
      <c r="M11" s="219"/>
      <c r="N11" s="127"/>
      <c r="O11" s="127"/>
    </row>
    <row r="12" spans="2:15" ht="72" customHeight="1">
      <c r="B12" s="133" t="s">
        <v>21</v>
      </c>
      <c r="C12" s="225" t="s">
        <v>161</v>
      </c>
      <c r="D12" s="135" t="s">
        <v>39</v>
      </c>
      <c r="E12" s="138">
        <f>E7</f>
        <v>883</v>
      </c>
      <c r="F12" s="136">
        <v>0</v>
      </c>
      <c r="G12" s="136">
        <v>0</v>
      </c>
      <c r="H12" s="136">
        <v>0</v>
      </c>
      <c r="I12" s="136">
        <v>0</v>
      </c>
      <c r="J12" s="136">
        <v>0</v>
      </c>
      <c r="K12" s="136">
        <v>0</v>
      </c>
      <c r="L12" s="137">
        <f t="shared" si="0"/>
        <v>0</v>
      </c>
      <c r="M12" s="221"/>
      <c r="N12" s="127"/>
      <c r="O12" s="127"/>
    </row>
    <row r="13" spans="2:15" ht="147.75" customHeight="1">
      <c r="B13" s="133" t="s">
        <v>22</v>
      </c>
      <c r="C13" s="225" t="s">
        <v>162</v>
      </c>
      <c r="D13" s="135" t="s">
        <v>39</v>
      </c>
      <c r="E13" s="138">
        <f>E7</f>
        <v>883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f t="shared" ref="K13:K16" si="1">SUM(F13:J13)</f>
        <v>0</v>
      </c>
      <c r="L13" s="137">
        <f t="shared" si="0"/>
        <v>0</v>
      </c>
      <c r="M13" s="220"/>
      <c r="N13" s="127"/>
      <c r="O13" s="127"/>
    </row>
    <row r="14" spans="2:15" ht="54.75" customHeight="1">
      <c r="B14" s="133" t="s">
        <v>23</v>
      </c>
      <c r="C14" s="225" t="s">
        <v>163</v>
      </c>
      <c r="D14" s="135" t="s">
        <v>39</v>
      </c>
      <c r="E14" s="138">
        <f>E7</f>
        <v>883</v>
      </c>
      <c r="F14" s="136">
        <v>0</v>
      </c>
      <c r="G14" s="136">
        <v>0</v>
      </c>
      <c r="H14" s="136">
        <v>0</v>
      </c>
      <c r="I14" s="136">
        <v>0</v>
      </c>
      <c r="J14" s="136">
        <v>0</v>
      </c>
      <c r="K14" s="136">
        <v>0</v>
      </c>
      <c r="L14" s="137">
        <f t="shared" si="0"/>
        <v>0</v>
      </c>
      <c r="M14" s="219"/>
      <c r="N14" s="127"/>
      <c r="O14" s="127"/>
    </row>
    <row r="15" spans="2:15" ht="40.5" customHeight="1">
      <c r="B15" s="133" t="s">
        <v>24</v>
      </c>
      <c r="C15" s="225" t="s">
        <v>164</v>
      </c>
      <c r="D15" s="135" t="s">
        <v>39</v>
      </c>
      <c r="E15" s="138">
        <f>E7</f>
        <v>883</v>
      </c>
      <c r="F15" s="136">
        <v>0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7">
        <f t="shared" si="0"/>
        <v>0</v>
      </c>
      <c r="M15" s="219"/>
      <c r="N15" s="127"/>
      <c r="O15" s="127"/>
    </row>
    <row r="16" spans="2:15" ht="58.5" customHeight="1">
      <c r="B16" s="133" t="s">
        <v>25</v>
      </c>
      <c r="C16" s="225" t="s">
        <v>165</v>
      </c>
      <c r="D16" s="135" t="s">
        <v>39</v>
      </c>
      <c r="E16" s="138">
        <f>E7</f>
        <v>883</v>
      </c>
      <c r="F16" s="136">
        <v>0</v>
      </c>
      <c r="G16" s="136">
        <v>0</v>
      </c>
      <c r="H16" s="136">
        <v>0</v>
      </c>
      <c r="I16" s="136">
        <v>0</v>
      </c>
      <c r="J16" s="136">
        <v>0</v>
      </c>
      <c r="K16" s="136">
        <f t="shared" si="1"/>
        <v>0</v>
      </c>
      <c r="L16" s="137">
        <f t="shared" si="0"/>
        <v>0</v>
      </c>
      <c r="M16" s="219"/>
      <c r="N16" s="127"/>
      <c r="O16" s="127"/>
    </row>
    <row r="17" spans="2:15" ht="18" customHeight="1">
      <c r="B17" s="132">
        <v>3</v>
      </c>
      <c r="C17" s="368" t="s">
        <v>331</v>
      </c>
      <c r="D17" s="369"/>
      <c r="E17" s="369"/>
      <c r="F17" s="369"/>
      <c r="G17" s="369"/>
      <c r="H17" s="369"/>
      <c r="I17" s="369"/>
      <c r="J17" s="369"/>
      <c r="K17" s="369"/>
      <c r="L17" s="370"/>
      <c r="M17" s="219"/>
      <c r="N17" s="127"/>
      <c r="O17" s="127"/>
    </row>
    <row r="18" spans="2:15" ht="29.25" customHeight="1">
      <c r="B18" s="133" t="s">
        <v>26</v>
      </c>
      <c r="C18" s="328" t="s">
        <v>166</v>
      </c>
      <c r="D18" s="135" t="s">
        <v>39</v>
      </c>
      <c r="E18" s="138">
        <f>E7</f>
        <v>883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7">
        <f>E18*K18</f>
        <v>0</v>
      </c>
      <c r="M18" s="219"/>
      <c r="N18" s="127"/>
      <c r="O18" s="127"/>
    </row>
    <row r="19" spans="2:15" ht="39" customHeight="1">
      <c r="B19" s="133" t="s">
        <v>27</v>
      </c>
      <c r="C19" s="225" t="s">
        <v>167</v>
      </c>
      <c r="D19" s="135" t="s">
        <v>39</v>
      </c>
      <c r="E19" s="138">
        <f>E7</f>
        <v>883</v>
      </c>
      <c r="F19" s="136">
        <v>0</v>
      </c>
      <c r="G19" s="136">
        <v>0</v>
      </c>
      <c r="H19" s="136">
        <v>0</v>
      </c>
      <c r="I19" s="136">
        <v>0</v>
      </c>
      <c r="J19" s="136">
        <v>0</v>
      </c>
      <c r="K19" s="136">
        <v>0</v>
      </c>
      <c r="L19" s="137">
        <f>E19*K19</f>
        <v>0</v>
      </c>
      <c r="M19" s="219"/>
      <c r="N19" s="127"/>
      <c r="O19" s="127"/>
    </row>
    <row r="20" spans="2:15" ht="19.5" customHeight="1">
      <c r="B20" s="132">
        <v>4</v>
      </c>
      <c r="C20" s="368" t="s">
        <v>332</v>
      </c>
      <c r="D20" s="369"/>
      <c r="E20" s="369"/>
      <c r="F20" s="369"/>
      <c r="G20" s="369"/>
      <c r="H20" s="369"/>
      <c r="I20" s="369"/>
      <c r="J20" s="369"/>
      <c r="K20" s="369"/>
      <c r="L20" s="370"/>
      <c r="M20" s="219"/>
      <c r="N20" s="127"/>
      <c r="O20" s="127"/>
    </row>
    <row r="21" spans="2:15" ht="41.25" customHeight="1">
      <c r="B21" s="133" t="s">
        <v>28</v>
      </c>
      <c r="C21" s="328" t="s">
        <v>168</v>
      </c>
      <c r="D21" s="135" t="s">
        <v>39</v>
      </c>
      <c r="E21" s="138">
        <f>E7</f>
        <v>883</v>
      </c>
      <c r="F21" s="136">
        <v>0</v>
      </c>
      <c r="G21" s="136">
        <v>0</v>
      </c>
      <c r="H21" s="136">
        <v>0</v>
      </c>
      <c r="I21" s="136">
        <v>0</v>
      </c>
      <c r="J21" s="136">
        <v>0</v>
      </c>
      <c r="K21" s="136">
        <v>0</v>
      </c>
      <c r="L21" s="137">
        <f>E21*K21</f>
        <v>0</v>
      </c>
      <c r="M21" s="219"/>
      <c r="N21" s="127"/>
      <c r="O21" s="127"/>
    </row>
    <row r="22" spans="2:15" ht="21.75" customHeight="1">
      <c r="B22" s="132">
        <v>5</v>
      </c>
      <c r="C22" s="368" t="s">
        <v>47</v>
      </c>
      <c r="D22" s="369"/>
      <c r="E22" s="369"/>
      <c r="F22" s="369"/>
      <c r="G22" s="369"/>
      <c r="H22" s="369"/>
      <c r="I22" s="369"/>
      <c r="J22" s="369"/>
      <c r="K22" s="369"/>
      <c r="L22" s="370"/>
      <c r="M22" s="219"/>
      <c r="N22" s="127"/>
      <c r="O22" s="127"/>
    </row>
    <row r="23" spans="2:15" ht="138" customHeight="1">
      <c r="B23" s="133" t="s">
        <v>29</v>
      </c>
      <c r="C23" s="329" t="s">
        <v>169</v>
      </c>
      <c r="D23" s="135" t="s">
        <v>39</v>
      </c>
      <c r="E23" s="138">
        <f>E7</f>
        <v>883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7">
        <f>E23*K23</f>
        <v>0</v>
      </c>
      <c r="M23" s="219"/>
      <c r="N23" s="127"/>
      <c r="O23" s="127"/>
    </row>
    <row r="24" spans="2:15" ht="19.5" thickBot="1">
      <c r="B24" s="371" t="s">
        <v>40</v>
      </c>
      <c r="C24" s="372"/>
      <c r="D24" s="372"/>
      <c r="E24" s="372"/>
      <c r="F24" s="372"/>
      <c r="G24" s="372"/>
      <c r="H24" s="372"/>
      <c r="I24" s="372"/>
      <c r="J24" s="373"/>
      <c r="K24" s="139">
        <f>SUM(K7:K23)</f>
        <v>0</v>
      </c>
      <c r="L24" s="331">
        <f>SUM(L7:L23)</f>
        <v>0</v>
      </c>
      <c r="M24" s="127"/>
      <c r="N24" s="127"/>
      <c r="O24" s="127"/>
    </row>
    <row r="25" spans="2:15" ht="18">
      <c r="B25" s="384" t="s">
        <v>48</v>
      </c>
      <c r="C25" s="385"/>
      <c r="D25" s="385"/>
      <c r="E25" s="385"/>
      <c r="F25" s="385"/>
      <c r="G25" s="385"/>
      <c r="H25" s="385"/>
      <c r="I25" s="385"/>
      <c r="J25" s="385"/>
      <c r="K25" s="330" t="s">
        <v>2</v>
      </c>
      <c r="L25" s="332">
        <v>0</v>
      </c>
      <c r="M25" s="127"/>
      <c r="N25" s="127"/>
      <c r="O25" s="127"/>
    </row>
    <row r="26" spans="2:15" ht="18">
      <c r="B26" s="384" t="s">
        <v>49</v>
      </c>
      <c r="C26" s="385"/>
      <c r="D26" s="385"/>
      <c r="E26" s="385"/>
      <c r="F26" s="385"/>
      <c r="G26" s="385"/>
      <c r="H26" s="385"/>
      <c r="I26" s="385"/>
      <c r="J26" s="385"/>
      <c r="K26" s="330" t="s">
        <v>2</v>
      </c>
      <c r="L26" s="332">
        <v>0</v>
      </c>
      <c r="M26" s="127"/>
      <c r="N26" s="127"/>
      <c r="O26" s="127"/>
    </row>
    <row r="27" spans="2:15" ht="18">
      <c r="B27" s="384" t="s">
        <v>50</v>
      </c>
      <c r="C27" s="385"/>
      <c r="D27" s="385"/>
      <c r="E27" s="385"/>
      <c r="F27" s="385"/>
      <c r="G27" s="385"/>
      <c r="H27" s="385"/>
      <c r="I27" s="385"/>
      <c r="J27" s="385"/>
      <c r="K27" s="330" t="s">
        <v>2</v>
      </c>
      <c r="L27" s="332">
        <v>0</v>
      </c>
      <c r="M27" s="127"/>
      <c r="N27" s="127"/>
      <c r="O27" s="127"/>
    </row>
    <row r="28" spans="2:15" ht="18">
      <c r="B28" s="386" t="s">
        <v>51</v>
      </c>
      <c r="C28" s="385"/>
      <c r="D28" s="385"/>
      <c r="E28" s="385"/>
      <c r="F28" s="385"/>
      <c r="G28" s="385"/>
      <c r="H28" s="385"/>
      <c r="I28" s="385"/>
      <c r="J28" s="385"/>
      <c r="K28" s="330">
        <v>0.19</v>
      </c>
      <c r="L28" s="332">
        <v>0</v>
      </c>
      <c r="M28" s="127"/>
      <c r="N28" s="127"/>
      <c r="O28" s="127"/>
    </row>
    <row r="29" spans="2:15" ht="18">
      <c r="B29" s="387" t="s">
        <v>52</v>
      </c>
      <c r="C29" s="388"/>
      <c r="D29" s="388"/>
      <c r="E29" s="388"/>
      <c r="F29" s="388"/>
      <c r="G29" s="388"/>
      <c r="H29" s="388"/>
      <c r="I29" s="388"/>
      <c r="J29" s="389"/>
      <c r="K29" s="330" t="s">
        <v>2</v>
      </c>
      <c r="L29" s="332"/>
      <c r="M29" s="127"/>
      <c r="N29" s="127"/>
      <c r="O29" s="127"/>
    </row>
    <row r="30" spans="2:15" ht="18">
      <c r="B30" s="381" t="s">
        <v>53</v>
      </c>
      <c r="C30" s="382"/>
      <c r="D30" s="382"/>
      <c r="E30" s="382"/>
      <c r="F30" s="382"/>
      <c r="G30" s="382"/>
      <c r="H30" s="382"/>
      <c r="I30" s="382"/>
      <c r="J30" s="382"/>
      <c r="K30" s="382"/>
      <c r="L30" s="333">
        <f>ROUND(SUM(L25:L29),0)</f>
        <v>0</v>
      </c>
      <c r="M30" s="127"/>
      <c r="N30" s="127"/>
      <c r="O30" s="127"/>
    </row>
    <row r="31" spans="2:15" ht="18">
      <c r="B31" s="383" t="s">
        <v>54</v>
      </c>
      <c r="C31" s="380"/>
      <c r="D31" s="380"/>
      <c r="E31" s="380"/>
      <c r="F31" s="380"/>
      <c r="G31" s="380"/>
      <c r="H31" s="380"/>
      <c r="I31" s="380"/>
      <c r="J31" s="380"/>
      <c r="K31" s="380"/>
      <c r="L31" s="334">
        <v>0</v>
      </c>
      <c r="M31" s="127"/>
      <c r="N31" s="127"/>
      <c r="O31" s="127"/>
    </row>
    <row r="32" spans="2:15" ht="18">
      <c r="B32" s="390" t="s">
        <v>170</v>
      </c>
      <c r="C32" s="391"/>
      <c r="D32" s="391"/>
      <c r="E32" s="391"/>
      <c r="F32" s="391"/>
      <c r="G32" s="391"/>
      <c r="H32" s="391"/>
      <c r="I32" s="391"/>
      <c r="J32" s="392"/>
      <c r="K32" s="337" t="s">
        <v>320</v>
      </c>
      <c r="L32" s="335">
        <v>0</v>
      </c>
      <c r="M32" s="127"/>
      <c r="N32" s="127"/>
      <c r="O32" s="127"/>
    </row>
    <row r="33" spans="2:15" ht="18">
      <c r="B33" s="390" t="s">
        <v>41</v>
      </c>
      <c r="C33" s="391"/>
      <c r="D33" s="391"/>
      <c r="E33" s="391"/>
      <c r="F33" s="391"/>
      <c r="G33" s="391"/>
      <c r="H33" s="391"/>
      <c r="I33" s="391"/>
      <c r="J33" s="392"/>
      <c r="K33" s="337" t="s">
        <v>321</v>
      </c>
      <c r="L33" s="335">
        <v>0</v>
      </c>
      <c r="M33" s="127"/>
      <c r="N33" s="127"/>
      <c r="O33" s="127"/>
    </row>
    <row r="34" spans="2:15" ht="18.75">
      <c r="B34" s="380" t="s">
        <v>55</v>
      </c>
      <c r="C34" s="380"/>
      <c r="D34" s="380"/>
      <c r="E34" s="380"/>
      <c r="F34" s="380"/>
      <c r="G34" s="380"/>
      <c r="H34" s="380"/>
      <c r="I34" s="380"/>
      <c r="J34" s="380"/>
      <c r="K34" s="380"/>
      <c r="L34" s="336">
        <v>0</v>
      </c>
      <c r="M34" s="127"/>
      <c r="N34" s="127"/>
      <c r="O34" s="127"/>
    </row>
    <row r="35" spans="2:15" ht="15.75">
      <c r="B35" s="1"/>
      <c r="C35" s="1"/>
      <c r="D35" s="129" t="s">
        <v>56</v>
      </c>
      <c r="E35" s="130"/>
      <c r="F35" s="129"/>
      <c r="G35" s="129"/>
      <c r="H35" s="129"/>
      <c r="I35" s="129"/>
      <c r="J35" s="129"/>
      <c r="K35" s="129"/>
      <c r="L35" s="129"/>
      <c r="M35" s="127"/>
    </row>
    <row r="36" spans="2:15" ht="15.75">
      <c r="B36" s="1"/>
      <c r="C36" s="59" t="s">
        <v>336</v>
      </c>
      <c r="D36" s="129"/>
      <c r="E36" s="130"/>
      <c r="F36" s="140"/>
      <c r="G36" s="140"/>
      <c r="H36" s="140"/>
      <c r="I36" s="140"/>
      <c r="J36" s="140"/>
      <c r="K36" s="140"/>
      <c r="L36" s="129"/>
      <c r="M36" s="127"/>
    </row>
    <row r="37" spans="2:15" s="339" customFormat="1" ht="15.75">
      <c r="B37" s="1"/>
      <c r="C37" s="59" t="s">
        <v>333</v>
      </c>
      <c r="D37" s="129"/>
      <c r="E37" s="130"/>
      <c r="F37" s="129"/>
      <c r="G37" s="129"/>
      <c r="H37" s="129"/>
      <c r="I37" s="129"/>
      <c r="J37" s="129"/>
      <c r="K37" s="141"/>
      <c r="L37" s="142"/>
      <c r="M37" s="127"/>
    </row>
    <row r="38" spans="2:15" s="339" customFormat="1" ht="15.75">
      <c r="B38" s="129"/>
      <c r="C38" s="129" t="s">
        <v>334</v>
      </c>
      <c r="D38" s="129"/>
      <c r="E38" s="130"/>
      <c r="F38" s="129"/>
      <c r="G38" s="129"/>
      <c r="H38" s="129"/>
      <c r="I38" s="129"/>
      <c r="J38" s="246"/>
      <c r="K38" s="141"/>
      <c r="L38" s="142"/>
      <c r="M38" s="127"/>
    </row>
    <row r="39" spans="2:15" s="339" customFormat="1" ht="15.75">
      <c r="B39" s="129"/>
      <c r="C39" s="129" t="s">
        <v>335</v>
      </c>
      <c r="D39" s="129"/>
      <c r="E39" s="130"/>
      <c r="F39" s="129"/>
      <c r="G39" s="129"/>
      <c r="H39" s="129"/>
      <c r="I39" s="129"/>
      <c r="J39" s="129"/>
      <c r="K39" s="141"/>
      <c r="L39" s="142"/>
      <c r="M39" s="127"/>
    </row>
    <row r="40" spans="2:15" ht="15.75">
      <c r="B40" s="129"/>
      <c r="C40" s="129"/>
      <c r="D40" s="129"/>
      <c r="E40" s="130"/>
      <c r="F40" s="129"/>
      <c r="G40" s="206"/>
      <c r="H40" s="129"/>
      <c r="I40" s="129"/>
      <c r="J40" s="129"/>
      <c r="K40" s="141"/>
      <c r="L40" s="129"/>
      <c r="M40" s="127"/>
    </row>
    <row r="41" spans="2:15" ht="15.75">
      <c r="B41" s="127"/>
      <c r="C41" s="127"/>
      <c r="D41" s="127"/>
      <c r="E41" s="127"/>
      <c r="F41" s="127"/>
      <c r="G41" s="206"/>
      <c r="H41" s="127"/>
      <c r="I41" s="127"/>
      <c r="J41" s="127"/>
      <c r="K41" s="143"/>
      <c r="L41" s="127"/>
      <c r="M41" s="127"/>
    </row>
    <row r="42" spans="2:15" ht="15.75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</row>
    <row r="43" spans="2:15" ht="15.75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210"/>
      <c r="M43" s="127"/>
    </row>
    <row r="44" spans="2:15" ht="15.75">
      <c r="B44" s="127"/>
      <c r="C44" s="127"/>
      <c r="D44" s="208"/>
      <c r="E44" s="127"/>
      <c r="F44" s="127"/>
      <c r="G44" s="127"/>
      <c r="H44" s="127"/>
      <c r="I44" s="127"/>
      <c r="J44" s="127"/>
      <c r="K44" s="127"/>
      <c r="L44" s="210"/>
      <c r="M44" s="127"/>
    </row>
    <row r="45" spans="2:15" ht="15.75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</row>
    <row r="46" spans="2:15" ht="15.75">
      <c r="B46" s="127"/>
      <c r="C46" s="127"/>
      <c r="D46" s="209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2:15" ht="15.75">
      <c r="B47" s="127"/>
      <c r="C47" s="127"/>
      <c r="D47" s="208"/>
      <c r="E47" s="127"/>
      <c r="F47" s="127"/>
      <c r="G47" s="127"/>
      <c r="H47" s="127"/>
      <c r="I47" s="127"/>
      <c r="J47" s="127"/>
      <c r="K47" s="127"/>
      <c r="L47" s="127"/>
      <c r="M47" s="127"/>
    </row>
    <row r="48" spans="2:15" ht="15.75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</row>
    <row r="49" spans="2:13" ht="15.75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</row>
    <row r="50" spans="2:13" ht="15.75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</row>
    <row r="51" spans="2:13" ht="15.75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</row>
    <row r="52" spans="2:13" ht="15.75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</row>
    <row r="53" spans="2:13" ht="15.75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</row>
    <row r="54" spans="2:13" ht="15.75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</row>
    <row r="55" spans="2:13" ht="15.75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</row>
    <row r="56" spans="2:13" ht="15.75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</row>
    <row r="57" spans="2:13" ht="15.75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</row>
    <row r="58" spans="2:13" ht="15.75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</row>
    <row r="59" spans="2:13" ht="15.75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</row>
    <row r="60" spans="2:13" ht="15.75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</row>
    <row r="61" spans="2:13" ht="15.75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</row>
    <row r="62" spans="2:13" ht="15.75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</row>
    <row r="63" spans="2:13" ht="15.75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</row>
    <row r="64" spans="2:13" ht="15.75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</row>
    <row r="65" spans="2:13" ht="15.75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</row>
    <row r="66" spans="2:13" ht="15.75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</row>
    <row r="67" spans="2:13" ht="15.75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</row>
    <row r="68" spans="2:13" ht="15.75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</row>
    <row r="69" spans="2:13" ht="15.75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</row>
    <row r="70" spans="2:13" ht="15.75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</row>
    <row r="71" spans="2:13" ht="15.75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</row>
    <row r="72" spans="2:13" ht="15.75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</row>
    <row r="73" spans="2:13" ht="15.75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</row>
    <row r="74" spans="2:13" ht="15.75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</row>
    <row r="75" spans="2:13" ht="15.75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</row>
    <row r="76" spans="2:13" ht="15.75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</row>
    <row r="77" spans="2:13" ht="15.75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</row>
    <row r="78" spans="2:13" ht="15.75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</row>
    <row r="79" spans="2:13" ht="15.75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</row>
    <row r="80" spans="2:13" ht="15.75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</row>
    <row r="81" spans="2:13" ht="15.75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</row>
    <row r="82" spans="2:13" ht="15.75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</row>
    <row r="83" spans="2:13" ht="15.75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</row>
    <row r="84" spans="2:13" ht="15.75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</row>
    <row r="85" spans="2:13" ht="15.75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</row>
    <row r="86" spans="2:13" ht="15.75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</row>
    <row r="87" spans="2:13" ht="15.75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</row>
    <row r="88" spans="2:13" ht="15.75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</row>
    <row r="89" spans="2:13" ht="15.75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</row>
    <row r="90" spans="2:13" ht="15.75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</row>
  </sheetData>
  <mergeCells count="18">
    <mergeCell ref="B34:K34"/>
    <mergeCell ref="B30:K30"/>
    <mergeCell ref="B31:K31"/>
    <mergeCell ref="B25:J25"/>
    <mergeCell ref="B26:J26"/>
    <mergeCell ref="B27:J27"/>
    <mergeCell ref="B28:J28"/>
    <mergeCell ref="B29:J29"/>
    <mergeCell ref="B32:J32"/>
    <mergeCell ref="B33:J33"/>
    <mergeCell ref="C22:L22"/>
    <mergeCell ref="B24:J24"/>
    <mergeCell ref="B2:L2"/>
    <mergeCell ref="B3:L3"/>
    <mergeCell ref="C6:L6"/>
    <mergeCell ref="C8:L8"/>
    <mergeCell ref="C17:L17"/>
    <mergeCell ref="C20:L20"/>
  </mergeCells>
  <phoneticPr fontId="39" type="noConversion"/>
  <dataValidations count="2">
    <dataValidation type="list" allowBlank="1" showInputMessage="1" showErrorMessage="1" sqref="C10" xr:uid="{00000000-0002-0000-0F00-000000000000}">
      <formula1>$O$10:$O$11</formula1>
    </dataValidation>
    <dataValidation type="list" allowBlank="1" showInputMessage="1" showErrorMessage="1" sqref="C16" xr:uid="{00000000-0002-0000-0F00-000003000000}">
      <formula1>$O$19:$O$20</formula1>
    </dataValidation>
  </dataValidations>
  <printOptions horizontalCentered="1" verticalCentered="1"/>
  <pageMargins left="0.31496062992125984" right="0.31496062992125984" top="0.19685039370078741" bottom="0.19685039370078741" header="0" footer="0"/>
  <pageSetup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6">
    <pageSetUpPr fitToPage="1"/>
  </sheetPr>
  <dimension ref="A1:K992"/>
  <sheetViews>
    <sheetView showGridLines="0" view="pageBreakPreview" zoomScale="70" zoomScaleNormal="9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G1"/>
    </sheetView>
  </sheetViews>
  <sheetFormatPr baseColWidth="10" defaultColWidth="14.42578125" defaultRowHeight="15" customHeight="1"/>
  <cols>
    <col min="1" max="1" width="10.7109375" style="58" customWidth="1"/>
    <col min="2" max="2" width="57.5703125" style="58" customWidth="1"/>
    <col min="3" max="3" width="14.28515625" style="58" customWidth="1"/>
    <col min="4" max="4" width="20.140625" style="58" customWidth="1"/>
    <col min="5" max="5" width="19" style="58" customWidth="1"/>
    <col min="6" max="6" width="28.28515625" style="58" customWidth="1"/>
    <col min="7" max="7" width="19.5703125" style="58" customWidth="1"/>
    <col min="8" max="8" width="11.42578125" style="58" customWidth="1"/>
    <col min="9" max="9" width="14.7109375" style="58" customWidth="1"/>
    <col min="10" max="11" width="10.7109375" style="58" customWidth="1"/>
    <col min="12" max="16384" width="14.42578125" style="58"/>
  </cols>
  <sheetData>
    <row r="1" spans="1:11" ht="15.75">
      <c r="A1" s="396" t="s">
        <v>322</v>
      </c>
      <c r="B1" s="397"/>
      <c r="C1" s="397"/>
      <c r="D1" s="397"/>
      <c r="E1" s="397"/>
      <c r="F1" s="397"/>
      <c r="G1" s="398"/>
      <c r="H1" s="59"/>
      <c r="I1" s="59"/>
      <c r="J1" s="59"/>
      <c r="K1" s="59"/>
    </row>
    <row r="2" spans="1:11" ht="16.5" thickBot="1">
      <c r="A2" s="399" t="s">
        <v>171</v>
      </c>
      <c r="B2" s="351"/>
      <c r="C2" s="351"/>
      <c r="D2" s="351"/>
      <c r="E2" s="351"/>
      <c r="F2" s="351"/>
      <c r="G2" s="400"/>
      <c r="H2" s="59"/>
      <c r="I2" s="59"/>
      <c r="J2" s="59"/>
      <c r="K2" s="59"/>
    </row>
    <row r="3" spans="1:11" ht="17.25" customHeight="1" thickBot="1">
      <c r="A3" s="401" t="s">
        <v>172</v>
      </c>
      <c r="B3" s="402"/>
      <c r="C3" s="402"/>
      <c r="D3" s="402"/>
      <c r="E3" s="402"/>
      <c r="F3" s="402"/>
      <c r="G3" s="403"/>
      <c r="H3" s="59"/>
      <c r="I3" s="59"/>
      <c r="J3" s="59"/>
      <c r="K3" s="59"/>
    </row>
    <row r="4" spans="1:11" ht="15.75">
      <c r="A4" s="404" t="str">
        <f>+'ANEXO 3 OFERTA ECON.'!B7</f>
        <v>1.1</v>
      </c>
      <c r="B4" s="406" t="str">
        <f>+'ANEXO 3 OFERTA ECON.'!C7</f>
        <v>Replanteo de obra.</v>
      </c>
      <c r="C4" s="407"/>
      <c r="D4" s="407"/>
      <c r="E4" s="408"/>
      <c r="F4" s="412" t="s">
        <v>11</v>
      </c>
      <c r="G4" s="414" t="str">
        <f>+'ANEXO 3 OFERTA ECON.'!D7</f>
        <v>und</v>
      </c>
      <c r="H4" s="59"/>
      <c r="I4" s="59"/>
      <c r="J4" s="59"/>
      <c r="K4" s="59"/>
    </row>
    <row r="5" spans="1:11" ht="15.75">
      <c r="A5" s="405"/>
      <c r="B5" s="409"/>
      <c r="C5" s="410"/>
      <c r="D5" s="410"/>
      <c r="E5" s="411"/>
      <c r="F5" s="413"/>
      <c r="G5" s="415"/>
      <c r="H5" s="59"/>
      <c r="I5" s="59"/>
      <c r="J5" s="59"/>
      <c r="K5" s="59"/>
    </row>
    <row r="6" spans="1:11" ht="15.75">
      <c r="A6" s="393" t="s">
        <v>173</v>
      </c>
      <c r="B6" s="343"/>
      <c r="C6" s="343"/>
      <c r="D6" s="343"/>
      <c r="E6" s="343"/>
      <c r="F6" s="343"/>
      <c r="G6" s="394"/>
      <c r="H6" s="59"/>
      <c r="I6" s="59"/>
      <c r="J6" s="59"/>
      <c r="K6" s="59"/>
    </row>
    <row r="7" spans="1:11" ht="15.75">
      <c r="A7" s="60" t="s">
        <v>10</v>
      </c>
      <c r="B7" s="416" t="s">
        <v>0</v>
      </c>
      <c r="C7" s="417"/>
      <c r="D7" s="61" t="s">
        <v>174</v>
      </c>
      <c r="E7" s="61" t="s">
        <v>175</v>
      </c>
      <c r="F7" s="61" t="s">
        <v>176</v>
      </c>
      <c r="G7" s="62" t="s">
        <v>177</v>
      </c>
      <c r="H7" s="59"/>
      <c r="I7" s="59"/>
      <c r="J7" s="59"/>
      <c r="K7" s="59"/>
    </row>
    <row r="8" spans="1:11" ht="15.75">
      <c r="A8" s="144">
        <v>1</v>
      </c>
      <c r="B8" s="418" t="s">
        <v>178</v>
      </c>
      <c r="C8" s="419"/>
      <c r="D8" s="145" t="s">
        <v>179</v>
      </c>
      <c r="E8" s="217">
        <v>0</v>
      </c>
      <c r="F8" s="145">
        <v>5</v>
      </c>
      <c r="G8" s="218">
        <f>+E8/F8</f>
        <v>0</v>
      </c>
      <c r="I8" s="59"/>
      <c r="J8" s="59"/>
      <c r="K8" s="59"/>
    </row>
    <row r="9" spans="1:11" ht="15.75">
      <c r="A9" s="144">
        <v>2</v>
      </c>
      <c r="B9" s="420" t="s">
        <v>180</v>
      </c>
      <c r="C9" s="421"/>
      <c r="D9" s="145" t="s">
        <v>181</v>
      </c>
      <c r="E9" s="148">
        <v>0</v>
      </c>
      <c r="F9" s="145">
        <v>1</v>
      </c>
      <c r="G9" s="218">
        <f>+E9/F9</f>
        <v>0</v>
      </c>
      <c r="H9" s="59"/>
      <c r="I9" s="59"/>
      <c r="J9" s="59"/>
      <c r="K9" s="59"/>
    </row>
    <row r="10" spans="1:11" ht="15.75">
      <c r="A10" s="144"/>
      <c r="B10" s="422"/>
      <c r="C10" s="423"/>
      <c r="D10" s="145"/>
      <c r="E10" s="148"/>
      <c r="F10" s="150"/>
      <c r="G10" s="146"/>
      <c r="H10" s="59"/>
      <c r="I10" s="59"/>
      <c r="J10" s="59"/>
      <c r="K10" s="59"/>
    </row>
    <row r="11" spans="1:11" ht="15.75">
      <c r="A11" s="395" t="s">
        <v>182</v>
      </c>
      <c r="B11" s="343"/>
      <c r="C11" s="343"/>
      <c r="D11" s="343"/>
      <c r="E11" s="343"/>
      <c r="F11" s="344"/>
      <c r="G11" s="71">
        <f>SUM(G8:G10)</f>
        <v>0</v>
      </c>
      <c r="H11" s="59"/>
      <c r="I11" s="59"/>
      <c r="J11" s="59"/>
      <c r="K11" s="59"/>
    </row>
    <row r="12" spans="1:11" ht="15.75">
      <c r="A12" s="393" t="s">
        <v>183</v>
      </c>
      <c r="B12" s="343"/>
      <c r="C12" s="343"/>
      <c r="D12" s="343"/>
      <c r="E12" s="343"/>
      <c r="F12" s="343"/>
      <c r="G12" s="394"/>
      <c r="H12" s="59"/>
      <c r="I12" s="59"/>
      <c r="J12" s="59"/>
      <c r="K12" s="59"/>
    </row>
    <row r="13" spans="1:11" ht="15.75">
      <c r="A13" s="60" t="s">
        <v>10</v>
      </c>
      <c r="B13" s="416" t="s">
        <v>0</v>
      </c>
      <c r="C13" s="417"/>
      <c r="D13" s="61" t="s">
        <v>184</v>
      </c>
      <c r="E13" s="61" t="s">
        <v>185</v>
      </c>
      <c r="F13" s="61" t="s">
        <v>12</v>
      </c>
      <c r="G13" s="62" t="s">
        <v>177</v>
      </c>
      <c r="H13" s="59"/>
      <c r="I13" s="59"/>
      <c r="J13" s="59"/>
      <c r="K13" s="59"/>
    </row>
    <row r="14" spans="1:11" ht="15.75">
      <c r="A14" s="144"/>
      <c r="B14" s="425"/>
      <c r="C14" s="426"/>
      <c r="D14" s="145"/>
      <c r="E14" s="151"/>
      <c r="F14" s="145"/>
      <c r="G14" s="146">
        <v>0</v>
      </c>
      <c r="H14" s="59"/>
      <c r="I14" s="59"/>
      <c r="J14" s="59"/>
      <c r="K14" s="59"/>
    </row>
    <row r="15" spans="1:11" ht="15.75">
      <c r="A15" s="395" t="s">
        <v>182</v>
      </c>
      <c r="B15" s="343"/>
      <c r="C15" s="343"/>
      <c r="D15" s="343"/>
      <c r="E15" s="343"/>
      <c r="F15" s="344"/>
      <c r="G15" s="71">
        <f>SUM(G14)</f>
        <v>0</v>
      </c>
      <c r="H15" s="59"/>
      <c r="I15" s="59"/>
      <c r="J15" s="59"/>
      <c r="K15" s="59"/>
    </row>
    <row r="16" spans="1:11" ht="15.75">
      <c r="A16" s="393" t="s">
        <v>186</v>
      </c>
      <c r="B16" s="343"/>
      <c r="C16" s="343"/>
      <c r="D16" s="343"/>
      <c r="E16" s="343"/>
      <c r="F16" s="343"/>
      <c r="G16" s="394"/>
      <c r="H16" s="59"/>
      <c r="I16" s="59"/>
      <c r="J16" s="59"/>
      <c r="K16" s="59"/>
    </row>
    <row r="17" spans="1:11" ht="31.5">
      <c r="A17" s="60" t="s">
        <v>10</v>
      </c>
      <c r="B17" s="61" t="s">
        <v>187</v>
      </c>
      <c r="C17" s="61" t="s">
        <v>11</v>
      </c>
      <c r="D17" s="61" t="s">
        <v>12</v>
      </c>
      <c r="E17" s="61" t="s">
        <v>188</v>
      </c>
      <c r="F17" s="66" t="s">
        <v>189</v>
      </c>
      <c r="G17" s="62" t="s">
        <v>177</v>
      </c>
      <c r="H17" s="59"/>
      <c r="I17" s="59"/>
      <c r="J17" s="59"/>
      <c r="K17" s="59"/>
    </row>
    <row r="18" spans="1:11" ht="15.75">
      <c r="A18" s="144">
        <v>1</v>
      </c>
      <c r="B18" s="152" t="s">
        <v>326</v>
      </c>
      <c r="C18" s="145" t="s">
        <v>39</v>
      </c>
      <c r="D18" s="153">
        <v>1</v>
      </c>
      <c r="E18" s="148">
        <v>0</v>
      </c>
      <c r="F18" s="148">
        <v>0</v>
      </c>
      <c r="G18" s="340" t="e">
        <f>(E18*D18)/F18</f>
        <v>#DIV/0!</v>
      </c>
      <c r="H18" s="59"/>
      <c r="I18" s="59"/>
      <c r="J18" s="59"/>
      <c r="K18" s="59"/>
    </row>
    <row r="19" spans="1:11" ht="15.75">
      <c r="A19" s="144">
        <v>2</v>
      </c>
      <c r="B19" s="152" t="s">
        <v>327</v>
      </c>
      <c r="C19" s="145" t="s">
        <v>38</v>
      </c>
      <c r="D19" s="155">
        <v>1</v>
      </c>
      <c r="E19" s="156">
        <v>0</v>
      </c>
      <c r="F19" s="148">
        <v>0</v>
      </c>
      <c r="G19" s="340" t="e">
        <f>(E19*D19)/F19</f>
        <v>#DIV/0!</v>
      </c>
      <c r="H19" s="59"/>
      <c r="I19" s="59"/>
      <c r="J19" s="59"/>
      <c r="K19" s="59"/>
    </row>
    <row r="20" spans="1:11" ht="15.75" customHeight="1">
      <c r="A20" s="427" t="s">
        <v>182</v>
      </c>
      <c r="B20" s="343"/>
      <c r="C20" s="343"/>
      <c r="D20" s="343"/>
      <c r="E20" s="343"/>
      <c r="F20" s="344"/>
      <c r="G20" s="175" t="e">
        <f>ROUND(SUM(G18:G19),0)</f>
        <v>#DIV/0!</v>
      </c>
      <c r="H20" s="59"/>
      <c r="I20" s="59"/>
      <c r="J20" s="59"/>
      <c r="K20" s="59"/>
    </row>
    <row r="21" spans="1:11" ht="15.75" customHeight="1">
      <c r="A21" s="393" t="s">
        <v>190</v>
      </c>
      <c r="B21" s="343"/>
      <c r="C21" s="343"/>
      <c r="D21" s="343"/>
      <c r="E21" s="343"/>
      <c r="F21" s="343"/>
      <c r="G21" s="394"/>
      <c r="H21" s="59"/>
      <c r="I21" s="59"/>
      <c r="J21" s="59"/>
      <c r="K21" s="59"/>
    </row>
    <row r="22" spans="1:11" ht="15.75">
      <c r="A22" s="60" t="s">
        <v>10</v>
      </c>
      <c r="B22" s="61" t="s">
        <v>0</v>
      </c>
      <c r="C22" s="61" t="s">
        <v>12</v>
      </c>
      <c r="D22" s="66" t="s">
        <v>191</v>
      </c>
      <c r="E22" s="61" t="s">
        <v>192</v>
      </c>
      <c r="F22" s="61" t="s">
        <v>193</v>
      </c>
      <c r="G22" s="62" t="s">
        <v>194</v>
      </c>
      <c r="H22" s="59"/>
      <c r="I22" s="59"/>
      <c r="J22" s="59"/>
      <c r="K22" s="59"/>
    </row>
    <row r="23" spans="1:11" ht="15.75">
      <c r="A23" s="144">
        <v>1</v>
      </c>
      <c r="B23" s="152" t="s">
        <v>3</v>
      </c>
      <c r="C23" s="145">
        <v>1</v>
      </c>
      <c r="D23" s="148">
        <v>0</v>
      </c>
      <c r="E23" s="148">
        <v>0</v>
      </c>
      <c r="F23" s="157">
        <v>5</v>
      </c>
      <c r="G23" s="205">
        <f>ROUND((E23+D23)/(C23*F23),0)</f>
        <v>0</v>
      </c>
      <c r="H23" s="59"/>
      <c r="I23" s="72"/>
      <c r="J23" s="59"/>
      <c r="K23" s="59"/>
    </row>
    <row r="24" spans="1:11" ht="15.75" customHeight="1">
      <c r="A24" s="144">
        <v>2</v>
      </c>
      <c r="B24" s="152" t="s">
        <v>195</v>
      </c>
      <c r="C24" s="145">
        <v>1</v>
      </c>
      <c r="D24" s="67">
        <v>0</v>
      </c>
      <c r="E24" s="67">
        <v>0</v>
      </c>
      <c r="F24" s="157">
        <f>+F23</f>
        <v>5</v>
      </c>
      <c r="G24" s="205">
        <f>ROUND((E24+D24)/(C24*F24),0)</f>
        <v>0</v>
      </c>
      <c r="H24" s="59"/>
      <c r="I24" s="59"/>
      <c r="J24" s="59"/>
      <c r="K24" s="59"/>
    </row>
    <row r="25" spans="1:11" ht="16.5" thickBot="1">
      <c r="A25" s="395" t="s">
        <v>182</v>
      </c>
      <c r="B25" s="343"/>
      <c r="C25" s="343"/>
      <c r="D25" s="343"/>
      <c r="E25" s="343"/>
      <c r="F25" s="344"/>
      <c r="G25" s="176">
        <f>SUM(G23:G24)</f>
        <v>0</v>
      </c>
      <c r="H25" s="59"/>
      <c r="I25" s="59"/>
      <c r="J25" s="59"/>
      <c r="K25" s="59"/>
    </row>
    <row r="26" spans="1:11" ht="15.75" customHeight="1" thickBot="1">
      <c r="A26" s="424" t="s">
        <v>196</v>
      </c>
      <c r="B26" s="354"/>
      <c r="C26" s="354"/>
      <c r="D26" s="354"/>
      <c r="E26" s="354"/>
      <c r="F26" s="355"/>
      <c r="G26" s="177" t="e">
        <f>G11+G15+G20+G25</f>
        <v>#DIV/0!</v>
      </c>
      <c r="H26" s="59"/>
      <c r="I26" s="59"/>
      <c r="J26" s="59"/>
      <c r="K26" s="59"/>
    </row>
    <row r="27" spans="1:11" ht="15.75" customHeight="1">
      <c r="A27" s="173"/>
      <c r="B27" s="173"/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15.75" customHeight="1">
      <c r="A28" s="173"/>
      <c r="B28" s="173"/>
      <c r="C28" s="59"/>
      <c r="D28" s="59"/>
      <c r="E28" s="59"/>
      <c r="F28" s="59"/>
      <c r="G28" s="59"/>
      <c r="H28" s="59"/>
      <c r="I28" s="59"/>
      <c r="J28" s="59"/>
      <c r="K28" s="59"/>
    </row>
    <row r="29" spans="1:11" ht="15.75" customHeight="1">
      <c r="A29" s="173"/>
      <c r="B29" s="173"/>
      <c r="C29" s="59"/>
      <c r="D29" s="59"/>
      <c r="E29" s="59"/>
      <c r="F29" s="59"/>
      <c r="G29" s="59"/>
      <c r="H29" s="59"/>
      <c r="I29" s="59"/>
      <c r="J29" s="59"/>
      <c r="K29" s="59"/>
    </row>
    <row r="30" spans="1:11" ht="15.75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1" ht="15.7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1" ht="15.75" customHeight="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.75" customHeight="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.75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ht="15.7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</row>
    <row r="36" spans="1:11" ht="15.7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.75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ht="15.7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11" ht="15.7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</row>
    <row r="40" spans="1:11" ht="15.7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1" ht="15.7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</row>
    <row r="42" spans="1:11" ht="15.75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1" ht="15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5.7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15.7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</row>
    <row r="46" spans="1:11" ht="15.75" customHeight="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.75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.7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1" ht="15.75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5.7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5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 ht="15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.7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.75" customHeight="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1" ht="15.7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ht="15.75" customHeigh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5.75" customHeigh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ht="15.75" customHeigh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ht="15.75" customHeigh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1:11" ht="15.75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1:11" ht="15.75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ht="15.7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ht="15.75" customHeigh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1:11" ht="15.75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1:11" ht="15.7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</row>
    <row r="66" spans="1:11" ht="15.75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</row>
    <row r="67" spans="1:11" ht="15.75" customHeigh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</row>
    <row r="68" spans="1:11" ht="15.75" customHeigh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spans="1:11" ht="15.75" customHeigh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.75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1" ht="15.75" customHeigh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1" ht="15.75" customHeigh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</row>
    <row r="73" spans="1:11" ht="15.75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ht="15.75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15.7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</row>
    <row r="76" spans="1:11" ht="15.75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.75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.75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</row>
    <row r="79" spans="1:11" ht="15.75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</row>
    <row r="80" spans="1:11" ht="15.75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</row>
    <row r="81" spans="1:11" ht="15.7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</row>
    <row r="82" spans="1:11" ht="15.75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</row>
    <row r="83" spans="1:11" ht="15.75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</row>
    <row r="84" spans="1:11" ht="15.75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</row>
    <row r="85" spans="1:11" ht="15.75" customHeigh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</row>
    <row r="86" spans="1:11" ht="15.75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</row>
    <row r="87" spans="1:11" ht="15.75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</row>
    <row r="88" spans="1:11" ht="15.75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</row>
    <row r="89" spans="1:11" ht="15.75" customHeigh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spans="1:11" ht="15.75" customHeigh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.75" customHeigh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</row>
    <row r="92" spans="1:11" ht="15.75" customHeigh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</row>
    <row r="93" spans="1:11" ht="15.75" customHeight="1"/>
    <row r="94" spans="1:11" ht="15.75" customHeight="1"/>
    <row r="95" spans="1:11" ht="15.75" customHeight="1"/>
    <row r="96" spans="1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22">
    <mergeCell ref="A25:F25"/>
    <mergeCell ref="A26:F26"/>
    <mergeCell ref="B13:C13"/>
    <mergeCell ref="B14:C14"/>
    <mergeCell ref="A12:G12"/>
    <mergeCell ref="A15:F15"/>
    <mergeCell ref="A16:G16"/>
    <mergeCell ref="A20:F20"/>
    <mergeCell ref="A21:G21"/>
    <mergeCell ref="A6:G6"/>
    <mergeCell ref="A11:F11"/>
    <mergeCell ref="A1:G1"/>
    <mergeCell ref="A2:G2"/>
    <mergeCell ref="A3:G3"/>
    <mergeCell ref="A4:A5"/>
    <mergeCell ref="B4:E5"/>
    <mergeCell ref="F4:F5"/>
    <mergeCell ref="G4:G5"/>
    <mergeCell ref="B7:C7"/>
    <mergeCell ref="B8:C8"/>
    <mergeCell ref="B9:C9"/>
    <mergeCell ref="B10:C10"/>
  </mergeCells>
  <printOptions horizontalCentered="1" verticalCentered="1"/>
  <pageMargins left="0.70866141732283472" right="0.70866141732283472" top="0.74803149606299213" bottom="0.74803149606299213" header="0" footer="0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>
    <pageSetUpPr fitToPage="1"/>
  </sheetPr>
  <dimension ref="A1:K106"/>
  <sheetViews>
    <sheetView showGridLines="0" view="pageBreakPreview" zoomScale="70" zoomScaleNormal="90" zoomScaleSheetLayoutView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baseColWidth="10" defaultColWidth="14.42578125" defaultRowHeight="15"/>
  <cols>
    <col min="1" max="1" width="10.7109375" style="74" customWidth="1"/>
    <col min="2" max="2" width="59" style="74" customWidth="1"/>
    <col min="3" max="3" width="24.28515625" style="74" customWidth="1"/>
    <col min="4" max="4" width="13.7109375" style="74" customWidth="1"/>
    <col min="5" max="5" width="17.7109375" style="74" customWidth="1"/>
    <col min="6" max="6" width="25.140625" style="74" customWidth="1"/>
    <col min="7" max="7" width="20.7109375" style="74" customWidth="1"/>
    <col min="8" max="9" width="10.7109375" style="74" customWidth="1"/>
    <col min="10" max="10" width="14.42578125" style="74" bestFit="1" customWidth="1"/>
    <col min="11" max="11" width="10.7109375" style="74" customWidth="1"/>
    <col min="12" max="16384" width="14.42578125" style="74"/>
  </cols>
  <sheetData>
    <row r="1" spans="1:11" ht="16.5" thickBot="1">
      <c r="A1" s="447" t="s">
        <v>171</v>
      </c>
      <c r="B1" s="429"/>
      <c r="C1" s="429"/>
      <c r="D1" s="429"/>
      <c r="E1" s="429"/>
      <c r="F1" s="429"/>
      <c r="G1" s="448"/>
      <c r="H1" s="73"/>
      <c r="I1" s="73"/>
      <c r="J1" s="73"/>
      <c r="K1" s="73"/>
    </row>
    <row r="2" spans="1:11" ht="18" customHeight="1" thickBot="1">
      <c r="A2" s="449" t="s">
        <v>197</v>
      </c>
      <c r="B2" s="450"/>
      <c r="C2" s="450"/>
      <c r="D2" s="450"/>
      <c r="E2" s="450"/>
      <c r="F2" s="450"/>
      <c r="G2" s="451"/>
      <c r="H2" s="73"/>
      <c r="I2" s="73"/>
      <c r="J2" s="73"/>
      <c r="K2" s="73"/>
    </row>
    <row r="3" spans="1:11" ht="15.75">
      <c r="A3" s="452" t="str">
        <f>+'ANEXO 3 OFERTA ECON.'!B9</f>
        <v>2.1</v>
      </c>
      <c r="B3" s="454" t="str">
        <f>+'ANEXO 3 OFERTA ECON.'!C9</f>
        <v>Suministro e instalación de poste reforzado en fibra de vidrio de 4 m, 510kgf. contiene: platina base en lámina ASTM A36, soporte fijo para 2 paneles solares y cimentación en concreto f'c=21MPa (D=0.45 m , h= 1.20 m)</v>
      </c>
      <c r="C3" s="455"/>
      <c r="D3" s="455"/>
      <c r="E3" s="456"/>
      <c r="F3" s="460" t="s">
        <v>11</v>
      </c>
      <c r="G3" s="462" t="str">
        <f>+'ANEXO 3 OFERTA ECON.'!D9</f>
        <v>und</v>
      </c>
      <c r="H3" s="73"/>
      <c r="I3" s="73"/>
      <c r="J3" s="73"/>
      <c r="K3" s="73"/>
    </row>
    <row r="4" spans="1:11" ht="26.25" customHeight="1">
      <c r="A4" s="453"/>
      <c r="B4" s="457"/>
      <c r="C4" s="458"/>
      <c r="D4" s="458"/>
      <c r="E4" s="459"/>
      <c r="F4" s="461"/>
      <c r="G4" s="463"/>
      <c r="H4" s="73"/>
      <c r="I4" s="73"/>
      <c r="J4" s="73"/>
      <c r="K4" s="73"/>
    </row>
    <row r="5" spans="1:11" ht="15.75">
      <c r="A5" s="393" t="s">
        <v>173</v>
      </c>
      <c r="B5" s="435"/>
      <c r="C5" s="435"/>
      <c r="D5" s="435"/>
      <c r="E5" s="435"/>
      <c r="F5" s="435"/>
      <c r="G5" s="436"/>
      <c r="H5" s="73"/>
      <c r="I5" s="73"/>
      <c r="J5" s="73"/>
      <c r="K5" s="73"/>
    </row>
    <row r="6" spans="1:11" ht="15.75">
      <c r="A6" s="60" t="s">
        <v>10</v>
      </c>
      <c r="B6" s="416" t="s">
        <v>0</v>
      </c>
      <c r="C6" s="417"/>
      <c r="D6" s="61" t="s">
        <v>174</v>
      </c>
      <c r="E6" s="61" t="s">
        <v>175</v>
      </c>
      <c r="F6" s="61" t="s">
        <v>176</v>
      </c>
      <c r="G6" s="62" t="s">
        <v>177</v>
      </c>
      <c r="H6" s="73"/>
      <c r="I6" s="73"/>
      <c r="J6" s="73"/>
      <c r="K6" s="73"/>
    </row>
    <row r="7" spans="1:11" ht="15.75">
      <c r="A7" s="75">
        <v>1</v>
      </c>
      <c r="B7" s="418" t="s">
        <v>198</v>
      </c>
      <c r="C7" s="419"/>
      <c r="D7" s="76" t="s">
        <v>199</v>
      </c>
      <c r="E7" s="67">
        <v>0</v>
      </c>
      <c r="F7" s="76">
        <v>1</v>
      </c>
      <c r="G7" s="178">
        <f>E7*F7</f>
        <v>0</v>
      </c>
      <c r="H7" s="73"/>
      <c r="I7" s="73"/>
      <c r="J7" s="73"/>
      <c r="K7" s="73"/>
    </row>
    <row r="8" spans="1:11" ht="15.75">
      <c r="A8" s="75">
        <v>2</v>
      </c>
      <c r="B8" s="464" t="s">
        <v>200</v>
      </c>
      <c r="C8" s="465"/>
      <c r="D8" s="76" t="s">
        <v>199</v>
      </c>
      <c r="E8" s="67">
        <v>0</v>
      </c>
      <c r="F8" s="76">
        <v>0.5</v>
      </c>
      <c r="G8" s="178">
        <f>E8*F8</f>
        <v>0</v>
      </c>
      <c r="H8" s="73"/>
      <c r="I8" s="73"/>
      <c r="J8" s="73"/>
      <c r="K8" s="73"/>
    </row>
    <row r="9" spans="1:11" ht="15.75">
      <c r="A9" s="395" t="s">
        <v>182</v>
      </c>
      <c r="B9" s="433"/>
      <c r="C9" s="433"/>
      <c r="D9" s="433"/>
      <c r="E9" s="433"/>
      <c r="F9" s="434"/>
      <c r="G9" s="179">
        <f>ROUND(SUM(G7:G8),0)</f>
        <v>0</v>
      </c>
      <c r="H9" s="73"/>
      <c r="I9" s="73"/>
      <c r="J9" s="73"/>
      <c r="K9" s="73"/>
    </row>
    <row r="10" spans="1:11" ht="15.75">
      <c r="A10" s="393" t="s">
        <v>183</v>
      </c>
      <c r="B10" s="435"/>
      <c r="C10" s="435"/>
      <c r="D10" s="435"/>
      <c r="E10" s="435"/>
      <c r="F10" s="435"/>
      <c r="G10" s="436"/>
      <c r="H10" s="73"/>
      <c r="I10" s="73"/>
      <c r="J10" s="73"/>
      <c r="K10" s="73"/>
    </row>
    <row r="11" spans="1:11" ht="15.75">
      <c r="A11" s="60" t="s">
        <v>10</v>
      </c>
      <c r="B11" s="416" t="s">
        <v>0</v>
      </c>
      <c r="C11" s="417"/>
      <c r="D11" s="61" t="s">
        <v>184</v>
      </c>
      <c r="E11" s="61" t="s">
        <v>185</v>
      </c>
      <c r="F11" s="61" t="s">
        <v>12</v>
      </c>
      <c r="G11" s="62" t="s">
        <v>177</v>
      </c>
      <c r="H11" s="73"/>
      <c r="I11" s="73"/>
      <c r="J11" s="73"/>
      <c r="K11" s="73"/>
    </row>
    <row r="12" spans="1:11" ht="15.75">
      <c r="A12" s="144" t="s">
        <v>201</v>
      </c>
      <c r="B12" s="444" t="s">
        <v>202</v>
      </c>
      <c r="C12" s="445"/>
      <c r="D12" s="445"/>
      <c r="E12" s="445"/>
      <c r="F12" s="445"/>
      <c r="G12" s="446"/>
      <c r="H12" s="73"/>
      <c r="I12" s="73"/>
      <c r="J12" s="73"/>
      <c r="K12" s="73"/>
    </row>
    <row r="13" spans="1:11" ht="15" customHeight="1">
      <c r="A13" s="172"/>
      <c r="B13" s="235" t="s">
        <v>203</v>
      </c>
      <c r="C13" s="236"/>
      <c r="D13" s="237" t="s">
        <v>323</v>
      </c>
      <c r="E13" s="238">
        <v>0</v>
      </c>
      <c r="F13" s="239">
        <v>38.39</v>
      </c>
      <c r="G13" s="158">
        <f>+E13*F13</f>
        <v>0</v>
      </c>
      <c r="H13" s="73"/>
      <c r="I13" s="73"/>
      <c r="J13" s="73"/>
      <c r="K13" s="73"/>
    </row>
    <row r="14" spans="1:11" ht="15" customHeight="1">
      <c r="A14" s="172"/>
      <c r="B14" s="440" t="s">
        <v>204</v>
      </c>
      <c r="C14" s="441"/>
      <c r="D14" s="237" t="s">
        <v>324</v>
      </c>
      <c r="E14" s="238">
        <v>0</v>
      </c>
      <c r="F14" s="239">
        <v>0.22</v>
      </c>
      <c r="G14" s="158">
        <f t="shared" ref="G14:G21" si="0">+E14*F14</f>
        <v>0</v>
      </c>
      <c r="H14" s="73"/>
      <c r="I14" s="73"/>
      <c r="J14" s="73"/>
      <c r="K14" s="73"/>
    </row>
    <row r="15" spans="1:11" ht="25.9" customHeight="1">
      <c r="A15" s="172"/>
      <c r="B15" s="466" t="s">
        <v>205</v>
      </c>
      <c r="C15" s="467"/>
      <c r="D15" s="237" t="s">
        <v>324</v>
      </c>
      <c r="E15" s="238">
        <v>0</v>
      </c>
      <c r="F15" s="239">
        <v>0.13</v>
      </c>
      <c r="G15" s="158">
        <f t="shared" si="0"/>
        <v>0</v>
      </c>
      <c r="H15" s="73"/>
      <c r="I15" s="73"/>
      <c r="J15" s="73"/>
      <c r="K15" s="73"/>
    </row>
    <row r="16" spans="1:11" ht="15" customHeight="1">
      <c r="A16" s="172"/>
      <c r="B16" s="440" t="s">
        <v>206</v>
      </c>
      <c r="C16" s="441"/>
      <c r="D16" s="237" t="s">
        <v>75</v>
      </c>
      <c r="E16" s="238">
        <v>0</v>
      </c>
      <c r="F16" s="239">
        <v>77.760000000000005</v>
      </c>
      <c r="G16" s="158">
        <f t="shared" si="0"/>
        <v>0</v>
      </c>
      <c r="H16" s="73"/>
      <c r="I16" s="73"/>
      <c r="J16" s="73"/>
      <c r="K16" s="73"/>
    </row>
    <row r="17" spans="1:11" ht="15.75">
      <c r="A17" s="172"/>
      <c r="B17" s="235" t="s">
        <v>207</v>
      </c>
      <c r="C17" s="236"/>
      <c r="D17" s="237" t="s">
        <v>75</v>
      </c>
      <c r="E17" s="238">
        <v>0</v>
      </c>
      <c r="F17" s="240">
        <v>39</v>
      </c>
      <c r="G17" s="158">
        <f t="shared" si="0"/>
        <v>0</v>
      </c>
      <c r="H17" s="73"/>
      <c r="I17" s="79"/>
      <c r="J17" s="73"/>
      <c r="K17" s="73"/>
    </row>
    <row r="18" spans="1:11" ht="15" customHeight="1">
      <c r="A18" s="172"/>
      <c r="B18" s="440" t="s">
        <v>208</v>
      </c>
      <c r="C18" s="441"/>
      <c r="D18" s="237" t="s">
        <v>75</v>
      </c>
      <c r="E18" s="238">
        <v>0</v>
      </c>
      <c r="F18" s="159">
        <v>0.2</v>
      </c>
      <c r="G18" s="158">
        <f t="shared" si="0"/>
        <v>0</v>
      </c>
      <c r="H18" s="73"/>
      <c r="I18" s="73"/>
      <c r="J18" s="73"/>
      <c r="K18" s="73"/>
    </row>
    <row r="19" spans="1:11" ht="15" customHeight="1">
      <c r="A19" s="144" t="s">
        <v>209</v>
      </c>
      <c r="B19" s="444" t="s">
        <v>210</v>
      </c>
      <c r="C19" s="445"/>
      <c r="D19" s="445"/>
      <c r="E19" s="445"/>
      <c r="F19" s="445"/>
      <c r="G19" s="446"/>
      <c r="H19" s="73"/>
      <c r="I19" s="73"/>
      <c r="J19" s="73"/>
      <c r="K19" s="73"/>
    </row>
    <row r="20" spans="1:11" ht="15" customHeight="1">
      <c r="A20" s="144"/>
      <c r="B20" s="440" t="s">
        <v>211</v>
      </c>
      <c r="C20" s="441"/>
      <c r="D20" s="237" t="s">
        <v>184</v>
      </c>
      <c r="E20" s="238">
        <v>0</v>
      </c>
      <c r="F20" s="159">
        <v>1</v>
      </c>
      <c r="G20" s="158">
        <f t="shared" si="0"/>
        <v>0</v>
      </c>
      <c r="H20" s="73"/>
      <c r="I20" s="73"/>
      <c r="J20" s="73"/>
      <c r="K20" s="73"/>
    </row>
    <row r="21" spans="1:11" ht="15.75">
      <c r="A21" s="144"/>
      <c r="B21" s="440" t="s">
        <v>212</v>
      </c>
      <c r="C21" s="441"/>
      <c r="D21" s="237" t="s">
        <v>75</v>
      </c>
      <c r="E21" s="238">
        <v>0</v>
      </c>
      <c r="F21" s="245">
        <v>32.5</v>
      </c>
      <c r="G21" s="158">
        <f t="shared" si="0"/>
        <v>0</v>
      </c>
      <c r="H21" s="73"/>
      <c r="I21" s="73"/>
      <c r="J21" s="73"/>
      <c r="K21" s="73"/>
    </row>
    <row r="22" spans="1:11" ht="15" customHeight="1">
      <c r="A22" s="144"/>
      <c r="B22" s="235" t="s">
        <v>213</v>
      </c>
      <c r="C22" s="234"/>
      <c r="D22" s="237" t="s">
        <v>325</v>
      </c>
      <c r="E22" s="238">
        <v>0</v>
      </c>
      <c r="F22" s="245">
        <v>1</v>
      </c>
      <c r="G22" s="158">
        <f t="shared" ref="G22" si="1">+E22*F22</f>
        <v>0</v>
      </c>
      <c r="H22" s="73"/>
      <c r="I22" s="73"/>
      <c r="J22" s="73"/>
      <c r="K22" s="73"/>
    </row>
    <row r="23" spans="1:11" ht="15" hidden="1" customHeight="1">
      <c r="A23" s="144"/>
      <c r="B23" s="442"/>
      <c r="C23" s="443"/>
      <c r="D23" s="61"/>
      <c r="E23" s="61"/>
      <c r="F23" s="159"/>
      <c r="G23" s="158"/>
      <c r="H23" s="73"/>
      <c r="I23" s="73"/>
      <c r="J23" s="73"/>
      <c r="K23" s="73"/>
    </row>
    <row r="24" spans="1:11" ht="15" hidden="1" customHeight="1">
      <c r="A24" s="144"/>
      <c r="B24" s="442"/>
      <c r="C24" s="443"/>
      <c r="D24" s="61"/>
      <c r="E24" s="61"/>
      <c r="F24" s="159"/>
      <c r="G24" s="158"/>
      <c r="H24" s="73"/>
      <c r="I24" s="73"/>
      <c r="J24" s="73"/>
      <c r="K24" s="73"/>
    </row>
    <row r="25" spans="1:11" ht="15" hidden="1" customHeight="1">
      <c r="A25" s="144"/>
      <c r="B25" s="442"/>
      <c r="C25" s="443"/>
      <c r="D25" s="61"/>
      <c r="E25" s="61"/>
      <c r="F25" s="159"/>
      <c r="G25" s="158"/>
      <c r="H25" s="73"/>
      <c r="I25" s="73"/>
      <c r="J25" s="73"/>
      <c r="K25" s="73"/>
    </row>
    <row r="26" spans="1:11" ht="15" hidden="1" customHeight="1">
      <c r="A26" s="144"/>
      <c r="B26" s="442"/>
      <c r="C26" s="443"/>
      <c r="D26" s="61"/>
      <c r="E26" s="61"/>
      <c r="F26" s="159"/>
      <c r="G26" s="158"/>
      <c r="H26" s="73"/>
      <c r="I26" s="73"/>
      <c r="J26" s="73"/>
      <c r="K26" s="73"/>
    </row>
    <row r="27" spans="1:11" ht="15" hidden="1" customHeight="1">
      <c r="A27" s="144"/>
      <c r="B27" s="442"/>
      <c r="C27" s="443"/>
      <c r="D27" s="61"/>
      <c r="E27" s="61"/>
      <c r="F27" s="159"/>
      <c r="G27" s="158"/>
      <c r="H27" s="73"/>
      <c r="I27" s="73"/>
      <c r="J27" s="73"/>
      <c r="K27" s="73"/>
    </row>
    <row r="28" spans="1:11" ht="15" hidden="1" customHeight="1">
      <c r="A28" s="144"/>
      <c r="B28" s="442"/>
      <c r="C28" s="443"/>
      <c r="D28" s="61"/>
      <c r="E28" s="61"/>
      <c r="F28" s="159"/>
      <c r="G28" s="158"/>
      <c r="H28" s="73"/>
      <c r="I28" s="73"/>
      <c r="J28" s="73"/>
      <c r="K28" s="73"/>
    </row>
    <row r="29" spans="1:11" ht="15.75">
      <c r="A29" s="437" t="s">
        <v>182</v>
      </c>
      <c r="B29" s="438"/>
      <c r="C29" s="438"/>
      <c r="D29" s="438"/>
      <c r="E29" s="438"/>
      <c r="F29" s="439"/>
      <c r="G29" s="180">
        <f>ROUND(SUM(G12:G28),0)</f>
        <v>0</v>
      </c>
      <c r="H29" s="73"/>
      <c r="I29" s="73"/>
      <c r="J29" s="73"/>
      <c r="K29" s="73"/>
    </row>
    <row r="30" spans="1:11" ht="15.75">
      <c r="A30" s="393" t="s">
        <v>214</v>
      </c>
      <c r="B30" s="435"/>
      <c r="C30" s="435"/>
      <c r="D30" s="435"/>
      <c r="E30" s="435"/>
      <c r="F30" s="435"/>
      <c r="G30" s="436"/>
      <c r="H30" s="73"/>
      <c r="I30" s="73"/>
      <c r="J30" s="73"/>
      <c r="K30" s="73"/>
    </row>
    <row r="31" spans="1:11" ht="31.5">
      <c r="A31" s="60" t="s">
        <v>10</v>
      </c>
      <c r="B31" s="61" t="s">
        <v>0</v>
      </c>
      <c r="C31" s="61" t="s">
        <v>11</v>
      </c>
      <c r="D31" s="61" t="s">
        <v>12</v>
      </c>
      <c r="E31" s="61" t="s">
        <v>215</v>
      </c>
      <c r="F31" s="66" t="s">
        <v>216</v>
      </c>
      <c r="G31" s="62" t="s">
        <v>177</v>
      </c>
      <c r="H31" s="73"/>
      <c r="I31" s="73"/>
      <c r="J31" s="73"/>
      <c r="K31" s="73"/>
    </row>
    <row r="32" spans="1:11" ht="15.75">
      <c r="A32" s="75">
        <v>1</v>
      </c>
      <c r="B32" s="152" t="s">
        <v>326</v>
      </c>
      <c r="C32" s="76" t="s">
        <v>75</v>
      </c>
      <c r="D32" s="81">
        <v>50</v>
      </c>
      <c r="E32" s="82">
        <v>0</v>
      </c>
      <c r="F32" s="82">
        <v>0</v>
      </c>
      <c r="G32" s="68">
        <f>D32*E32+F32</f>
        <v>0</v>
      </c>
      <c r="H32" s="73"/>
      <c r="I32" s="83"/>
      <c r="J32" s="73"/>
      <c r="K32" s="73"/>
    </row>
    <row r="33" spans="1:11" ht="15.75">
      <c r="A33" s="75">
        <v>2</v>
      </c>
      <c r="B33" s="152" t="s">
        <v>327</v>
      </c>
      <c r="C33" s="76" t="s">
        <v>75</v>
      </c>
      <c r="D33" s="84">
        <v>796</v>
      </c>
      <c r="E33" s="82">
        <v>0</v>
      </c>
      <c r="F33" s="82">
        <v>0</v>
      </c>
      <c r="G33" s="68">
        <f>D33*E33+F33</f>
        <v>0</v>
      </c>
      <c r="H33" s="73"/>
      <c r="I33" s="73"/>
      <c r="J33" s="73"/>
      <c r="K33" s="73"/>
    </row>
    <row r="34" spans="1:11" ht="15.75">
      <c r="A34" s="75"/>
      <c r="B34" s="64"/>
      <c r="C34" s="76"/>
      <c r="D34" s="85"/>
      <c r="E34" s="86"/>
      <c r="F34" s="86"/>
      <c r="G34" s="87"/>
      <c r="H34" s="73"/>
      <c r="I34" s="73"/>
      <c r="J34" s="73"/>
      <c r="K34" s="73"/>
    </row>
    <row r="35" spans="1:11" ht="15.75">
      <c r="A35" s="427" t="s">
        <v>182</v>
      </c>
      <c r="B35" s="431"/>
      <c r="C35" s="431"/>
      <c r="D35" s="431"/>
      <c r="E35" s="431"/>
      <c r="F35" s="432"/>
      <c r="G35" s="181">
        <f>ROUND(SUM(G32:G34),0)</f>
        <v>0</v>
      </c>
      <c r="H35" s="73"/>
      <c r="I35" s="73"/>
      <c r="J35" s="73"/>
      <c r="K35" s="73"/>
    </row>
    <row r="36" spans="1:11" ht="15.75">
      <c r="A36" s="393" t="s">
        <v>190</v>
      </c>
      <c r="B36" s="435"/>
      <c r="C36" s="435"/>
      <c r="D36" s="435"/>
      <c r="E36" s="435"/>
      <c r="F36" s="435"/>
      <c r="G36" s="436"/>
      <c r="H36" s="73"/>
      <c r="I36" s="73"/>
      <c r="J36" s="73"/>
      <c r="K36" s="73"/>
    </row>
    <row r="37" spans="1:11" ht="15.75">
      <c r="A37" s="60" t="s">
        <v>10</v>
      </c>
      <c r="B37" s="61" t="s">
        <v>0</v>
      </c>
      <c r="C37" s="61" t="s">
        <v>12</v>
      </c>
      <c r="D37" s="66" t="s">
        <v>191</v>
      </c>
      <c r="E37" s="61" t="s">
        <v>192</v>
      </c>
      <c r="F37" s="61" t="s">
        <v>193</v>
      </c>
      <c r="G37" s="62" t="s">
        <v>194</v>
      </c>
      <c r="H37" s="73"/>
      <c r="I37" s="73"/>
      <c r="J37" s="73"/>
      <c r="K37" s="73"/>
    </row>
    <row r="38" spans="1:11" ht="15.75">
      <c r="A38" s="75">
        <v>1</v>
      </c>
      <c r="B38" s="152" t="s">
        <v>217</v>
      </c>
      <c r="C38" s="145">
        <v>1</v>
      </c>
      <c r="D38" s="160">
        <v>0</v>
      </c>
      <c r="E38" s="160">
        <v>0</v>
      </c>
      <c r="F38" s="161">
        <v>1.5</v>
      </c>
      <c r="G38" s="182">
        <f>ROUND((D38+E38)*C38*F38,0)</f>
        <v>0</v>
      </c>
      <c r="H38" s="73"/>
      <c r="I38" s="73"/>
      <c r="J38" s="73"/>
      <c r="K38" s="73"/>
    </row>
    <row r="39" spans="1:11" ht="15.75">
      <c r="A39" s="75">
        <v>2</v>
      </c>
      <c r="B39" s="152" t="s">
        <v>218</v>
      </c>
      <c r="C39" s="145">
        <v>2</v>
      </c>
      <c r="D39" s="82">
        <v>0</v>
      </c>
      <c r="E39" s="82">
        <v>0</v>
      </c>
      <c r="F39" s="161">
        <v>1.5</v>
      </c>
      <c r="G39" s="182">
        <f>ROUND((D39+E39)*C39*F39,0)</f>
        <v>0</v>
      </c>
      <c r="H39" s="73"/>
      <c r="I39" s="73"/>
      <c r="J39" s="73"/>
      <c r="K39" s="73"/>
    </row>
    <row r="40" spans="1:11" ht="15.75">
      <c r="A40" s="395" t="s">
        <v>182</v>
      </c>
      <c r="B40" s="433"/>
      <c r="C40" s="433"/>
      <c r="D40" s="433"/>
      <c r="E40" s="433"/>
      <c r="F40" s="434"/>
      <c r="G40" s="180">
        <f>SUM(G38:G39)</f>
        <v>0</v>
      </c>
      <c r="H40" s="73"/>
      <c r="I40" s="73"/>
      <c r="J40" s="73"/>
      <c r="K40" s="73"/>
    </row>
    <row r="41" spans="1:11" ht="16.5" thickBot="1">
      <c r="A41" s="428" t="s">
        <v>196</v>
      </c>
      <c r="B41" s="429"/>
      <c r="C41" s="429"/>
      <c r="D41" s="429"/>
      <c r="E41" s="429"/>
      <c r="F41" s="430"/>
      <c r="G41" s="183">
        <f>G9+G29+G35+G40</f>
        <v>0</v>
      </c>
      <c r="H41" s="73"/>
      <c r="I41" s="73"/>
      <c r="J41" s="73"/>
      <c r="K41" s="73"/>
    </row>
    <row r="42" spans="1:11" ht="15.75">
      <c r="A42" s="173"/>
      <c r="B42" s="1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5.75">
      <c r="A43" s="173"/>
      <c r="B43" s="1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5.75">
      <c r="A44" s="173"/>
      <c r="B44" s="1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ht="15.7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ht="15.7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t="15.7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15.7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5.7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5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5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5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5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5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5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5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5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5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5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5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5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5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5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5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5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5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5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5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5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5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5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5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5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5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5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5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5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5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5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5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5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5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5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5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5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5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5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5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5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5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5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ht="15.7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ht="15.7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1" ht="15.7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</row>
    <row r="100" spans="1:11" ht="15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1:11" ht="15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</row>
    <row r="102" spans="1:11" ht="15.7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</row>
    <row r="103" spans="1:11" ht="15.7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</row>
    <row r="104" spans="1:11" ht="15.7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</row>
    <row r="105" spans="1:11" ht="15.7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</row>
    <row r="106" spans="1:11" ht="15.7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</row>
  </sheetData>
  <sortState ref="B13:G20">
    <sortCondition ref="B13:B20"/>
  </sortState>
  <dataConsolidate/>
  <mergeCells count="33">
    <mergeCell ref="B19:G19"/>
    <mergeCell ref="B20:C20"/>
    <mergeCell ref="B23:C23"/>
    <mergeCell ref="B24:C24"/>
    <mergeCell ref="B7:C7"/>
    <mergeCell ref="B8:C8"/>
    <mergeCell ref="A9:F9"/>
    <mergeCell ref="B21:C21"/>
    <mergeCell ref="B15:C15"/>
    <mergeCell ref="A5:G5"/>
    <mergeCell ref="B6:C6"/>
    <mergeCell ref="A1:G1"/>
    <mergeCell ref="A2:G2"/>
    <mergeCell ref="A3:A4"/>
    <mergeCell ref="B3:E4"/>
    <mergeCell ref="F3:F4"/>
    <mergeCell ref="G3:G4"/>
    <mergeCell ref="A41:F41"/>
    <mergeCell ref="A35:F35"/>
    <mergeCell ref="A40:F40"/>
    <mergeCell ref="A10:G10"/>
    <mergeCell ref="A30:G30"/>
    <mergeCell ref="A36:G36"/>
    <mergeCell ref="B11:C11"/>
    <mergeCell ref="A29:F29"/>
    <mergeCell ref="B14:C14"/>
    <mergeCell ref="B16:C16"/>
    <mergeCell ref="B18:C18"/>
    <mergeCell ref="B25:C25"/>
    <mergeCell ref="B26:C26"/>
    <mergeCell ref="B27:C27"/>
    <mergeCell ref="B28:C28"/>
    <mergeCell ref="B12:G12"/>
  </mergeCells>
  <printOptions horizontalCentered="1" verticalCentered="1"/>
  <pageMargins left="0.70866141732283472" right="0.70866141732283472" top="0.74803149606299213" bottom="0.74803149606299213" header="0" footer="0"/>
  <pageSetup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8">
    <pageSetUpPr fitToPage="1"/>
  </sheetPr>
  <dimension ref="A1:K101"/>
  <sheetViews>
    <sheetView showGridLines="0"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/>
  <cols>
    <col min="1" max="1" width="10.7109375" style="74" customWidth="1"/>
    <col min="2" max="2" width="57" style="74" customWidth="1"/>
    <col min="3" max="3" width="11.42578125" style="74" bestFit="1" customWidth="1"/>
    <col min="4" max="4" width="19.7109375" style="74" customWidth="1"/>
    <col min="5" max="5" width="19.5703125" style="74" customWidth="1"/>
    <col min="6" max="6" width="27.85546875" style="74" customWidth="1"/>
    <col min="7" max="7" width="21.5703125" style="74" customWidth="1"/>
    <col min="8" max="11" width="10.7109375" style="74" customWidth="1"/>
    <col min="12" max="16384" width="14.42578125" style="74"/>
  </cols>
  <sheetData>
    <row r="1" spans="1:11" ht="15.75">
      <c r="A1" s="396" t="s">
        <v>322</v>
      </c>
      <c r="B1" s="474"/>
      <c r="C1" s="474"/>
      <c r="D1" s="474"/>
      <c r="E1" s="474"/>
      <c r="F1" s="474"/>
      <c r="G1" s="475"/>
      <c r="H1" s="73"/>
      <c r="I1" s="73"/>
      <c r="J1" s="73"/>
      <c r="K1" s="73"/>
    </row>
    <row r="2" spans="1:11" ht="16.5" thickBot="1">
      <c r="A2" s="447" t="s">
        <v>171</v>
      </c>
      <c r="B2" s="429"/>
      <c r="C2" s="429"/>
      <c r="D2" s="429"/>
      <c r="E2" s="429"/>
      <c r="F2" s="429"/>
      <c r="G2" s="448"/>
      <c r="H2" s="73"/>
      <c r="I2" s="73"/>
      <c r="J2" s="73"/>
      <c r="K2" s="73"/>
    </row>
    <row r="3" spans="1:11" ht="16.5" thickBot="1">
      <c r="A3" s="449" t="s">
        <v>197</v>
      </c>
      <c r="B3" s="450"/>
      <c r="C3" s="450"/>
      <c r="D3" s="450"/>
      <c r="E3" s="450"/>
      <c r="F3" s="450"/>
      <c r="G3" s="451"/>
      <c r="H3" s="73"/>
      <c r="I3" s="73"/>
      <c r="J3" s="73"/>
      <c r="K3" s="73"/>
    </row>
    <row r="4" spans="1:11" ht="34.9" customHeight="1">
      <c r="A4" s="476" t="str">
        <f>+'ANEXO 3 OFERTA ECON.'!B10</f>
        <v>2.2</v>
      </c>
      <c r="B4" s="477" t="str">
        <f>+'ANEXO 3 OFERTA ECON.'!C10</f>
        <v>Suministro e instalación de módulos solares fotovoltaicos monocristalinos 1340 Wp (2 paneles de 670 Wp) cada uno con las siguientes características: ƞ=21,33%+3%. Condiciones STC. Garantía de producción a 12 años del 90% y del 80% a 25 años, temperatura de trabajo de -40ºC+85ºC, IEC61205, con certificación de Conformidad de Producto Internacional.</v>
      </c>
      <c r="C4" s="478"/>
      <c r="D4" s="478"/>
      <c r="E4" s="479"/>
      <c r="F4" s="483" t="s">
        <v>11</v>
      </c>
      <c r="G4" s="484" t="str">
        <f>+'ANEXO 3 OFERTA ECON.'!D10</f>
        <v>und</v>
      </c>
      <c r="H4" s="73"/>
      <c r="I4" s="73"/>
      <c r="J4" s="73"/>
      <c r="K4" s="73"/>
    </row>
    <row r="5" spans="1:11" ht="34.9" customHeight="1">
      <c r="A5" s="453"/>
      <c r="B5" s="480"/>
      <c r="C5" s="481"/>
      <c r="D5" s="481"/>
      <c r="E5" s="482"/>
      <c r="F5" s="461"/>
      <c r="G5" s="463"/>
      <c r="H5" s="73"/>
      <c r="I5" s="73"/>
      <c r="J5" s="73"/>
      <c r="K5" s="73"/>
    </row>
    <row r="6" spans="1:11" ht="15.75">
      <c r="A6" s="393" t="s">
        <v>173</v>
      </c>
      <c r="B6" s="435"/>
      <c r="C6" s="435"/>
      <c r="D6" s="435"/>
      <c r="E6" s="435"/>
      <c r="F6" s="435"/>
      <c r="G6" s="436"/>
      <c r="H6" s="73"/>
      <c r="I6" s="73"/>
      <c r="J6" s="73"/>
      <c r="K6" s="73"/>
    </row>
    <row r="7" spans="1:11" ht="15.75">
      <c r="A7" s="60" t="s">
        <v>10</v>
      </c>
      <c r="B7" s="416" t="s">
        <v>0</v>
      </c>
      <c r="C7" s="417"/>
      <c r="D7" s="61" t="s">
        <v>219</v>
      </c>
      <c r="E7" s="61" t="s">
        <v>175</v>
      </c>
      <c r="F7" s="61" t="s">
        <v>176</v>
      </c>
      <c r="G7" s="62" t="s">
        <v>177</v>
      </c>
      <c r="H7" s="73"/>
      <c r="I7" s="73"/>
      <c r="J7" s="73"/>
      <c r="K7" s="73"/>
    </row>
    <row r="8" spans="1:11" ht="15.75">
      <c r="A8" s="75">
        <v>1</v>
      </c>
      <c r="B8" s="418" t="s">
        <v>272</v>
      </c>
      <c r="C8" s="419"/>
      <c r="D8" s="76" t="s">
        <v>179</v>
      </c>
      <c r="E8" s="67">
        <v>0</v>
      </c>
      <c r="F8" s="88">
        <v>1</v>
      </c>
      <c r="G8" s="178">
        <f>E8*F8</f>
        <v>0</v>
      </c>
      <c r="H8" s="73"/>
      <c r="I8" s="73"/>
      <c r="J8" s="73"/>
      <c r="K8" s="73"/>
    </row>
    <row r="9" spans="1:11" ht="15.75">
      <c r="A9" s="75"/>
      <c r="B9" s="470"/>
      <c r="C9" s="471"/>
      <c r="D9" s="76"/>
      <c r="E9" s="86"/>
      <c r="F9" s="65"/>
      <c r="G9" s="178"/>
      <c r="H9" s="73"/>
      <c r="I9" s="73"/>
      <c r="J9" s="73"/>
      <c r="K9" s="73"/>
    </row>
    <row r="10" spans="1:11" ht="15.75">
      <c r="A10" s="395" t="s">
        <v>182</v>
      </c>
      <c r="B10" s="485"/>
      <c r="C10" s="485"/>
      <c r="D10" s="485"/>
      <c r="E10" s="485"/>
      <c r="F10" s="486"/>
      <c r="G10" s="179">
        <f>SUM(G8:G9)</f>
        <v>0</v>
      </c>
      <c r="H10" s="73"/>
      <c r="I10" s="73"/>
      <c r="J10" s="73"/>
      <c r="K10" s="73"/>
    </row>
    <row r="11" spans="1:11" ht="15.75">
      <c r="A11" s="393" t="s">
        <v>183</v>
      </c>
      <c r="B11" s="435"/>
      <c r="C11" s="435"/>
      <c r="D11" s="435"/>
      <c r="E11" s="435"/>
      <c r="F11" s="435"/>
      <c r="G11" s="436"/>
      <c r="H11" s="73"/>
      <c r="I11" s="73"/>
      <c r="J11" s="73"/>
      <c r="K11" s="73"/>
    </row>
    <row r="12" spans="1:11" ht="15.75">
      <c r="A12" s="60" t="s">
        <v>10</v>
      </c>
      <c r="B12" s="416" t="s">
        <v>0</v>
      </c>
      <c r="C12" s="417"/>
      <c r="D12" s="61" t="s">
        <v>184</v>
      </c>
      <c r="E12" s="61" t="s">
        <v>185</v>
      </c>
      <c r="F12" s="61" t="s">
        <v>12</v>
      </c>
      <c r="G12" s="62" t="s">
        <v>177</v>
      </c>
      <c r="H12" s="73"/>
      <c r="I12" s="73"/>
      <c r="J12" s="73"/>
      <c r="K12" s="73"/>
    </row>
    <row r="13" spans="1:11" ht="15" customHeight="1">
      <c r="A13" s="75">
        <v>1</v>
      </c>
      <c r="B13" s="472" t="s">
        <v>220</v>
      </c>
      <c r="C13" s="473"/>
      <c r="D13" s="145" t="str">
        <f>VLOOKUP(B13,[45]Materiales!$A$5:$B$93,2,FALSE)</f>
        <v>und</v>
      </c>
      <c r="E13" s="89">
        <v>0</v>
      </c>
      <c r="F13" s="76">
        <v>1</v>
      </c>
      <c r="G13" s="178">
        <f>E13*F13</f>
        <v>0</v>
      </c>
      <c r="H13" s="73"/>
      <c r="I13" s="73"/>
      <c r="J13" s="73"/>
    </row>
    <row r="14" spans="1:11" ht="30" customHeight="1">
      <c r="A14" s="75">
        <v>2</v>
      </c>
      <c r="B14" s="472" t="s">
        <v>221</v>
      </c>
      <c r="C14" s="473"/>
      <c r="D14" s="145" t="str">
        <f>VLOOKUP(B14,[45]Materiales!$A$5:$B$93,2,FALSE)</f>
        <v>und</v>
      </c>
      <c r="E14" s="89">
        <v>0</v>
      </c>
      <c r="F14" s="76">
        <v>2</v>
      </c>
      <c r="G14" s="178">
        <f>E14*F14</f>
        <v>0</v>
      </c>
      <c r="H14" s="73"/>
      <c r="I14" s="73"/>
      <c r="J14" s="73"/>
      <c r="K14" s="73" t="s">
        <v>222</v>
      </c>
    </row>
    <row r="15" spans="1:11" ht="15" customHeight="1">
      <c r="A15" s="75">
        <v>3</v>
      </c>
      <c r="B15" s="472" t="s">
        <v>223</v>
      </c>
      <c r="C15" s="473"/>
      <c r="D15" s="145" t="str">
        <f>VLOOKUP(B15,[45]Materiales!$A$5:$B$93,2,FALSE)</f>
        <v>m</v>
      </c>
      <c r="E15" s="89">
        <v>0</v>
      </c>
      <c r="F15" s="90">
        <v>2</v>
      </c>
      <c r="G15" s="178">
        <f>E15*F15</f>
        <v>0</v>
      </c>
      <c r="H15" s="73"/>
      <c r="I15" s="73"/>
      <c r="J15" s="73"/>
      <c r="K15" s="73" t="s">
        <v>224</v>
      </c>
    </row>
    <row r="16" spans="1:11" ht="15" customHeight="1">
      <c r="A16" s="75">
        <v>4</v>
      </c>
      <c r="B16" s="472" t="s">
        <v>225</v>
      </c>
      <c r="C16" s="473"/>
      <c r="D16" s="145" t="str">
        <f>VLOOKUP(B16,[45]Materiales!$A$5:$B$93,2,FALSE)</f>
        <v>und</v>
      </c>
      <c r="E16" s="89">
        <v>0</v>
      </c>
      <c r="F16" s="90">
        <v>1</v>
      </c>
      <c r="G16" s="178">
        <f>E16*F16</f>
        <v>0</v>
      </c>
      <c r="H16" s="73"/>
      <c r="I16" s="73"/>
      <c r="J16" s="73"/>
      <c r="K16" s="73"/>
    </row>
    <row r="17" spans="1:11" ht="15" customHeight="1">
      <c r="A17" s="75">
        <v>5</v>
      </c>
      <c r="B17" s="472" t="s">
        <v>226</v>
      </c>
      <c r="C17" s="473"/>
      <c r="D17" s="145" t="str">
        <f>VLOOKUP(B17,[45]Materiales!$A$5:$B$93,2,FALSE)</f>
        <v>und</v>
      </c>
      <c r="E17" s="89">
        <v>0</v>
      </c>
      <c r="F17" s="90">
        <v>1</v>
      </c>
      <c r="G17" s="178">
        <f>E17*F17</f>
        <v>0</v>
      </c>
      <c r="H17" s="73"/>
      <c r="I17" s="73"/>
      <c r="J17" s="73"/>
      <c r="K17" s="73"/>
    </row>
    <row r="18" spans="1:11" ht="15" hidden="1" customHeight="1">
      <c r="A18" s="96"/>
      <c r="B18" s="226"/>
      <c r="C18" s="226"/>
      <c r="D18" s="224"/>
      <c r="E18" s="227"/>
      <c r="F18" s="228"/>
      <c r="G18" s="178"/>
      <c r="H18" s="73"/>
      <c r="I18" s="73"/>
      <c r="J18" s="73"/>
      <c r="K18" s="73"/>
    </row>
    <row r="19" spans="1:11" ht="15" customHeight="1">
      <c r="A19" s="96"/>
      <c r="B19" s="226"/>
      <c r="C19" s="226"/>
      <c r="D19" s="224"/>
      <c r="E19" s="227"/>
      <c r="F19" s="228"/>
      <c r="G19" s="178"/>
      <c r="H19" s="73"/>
      <c r="I19" s="73"/>
      <c r="J19" s="73"/>
      <c r="K19" s="73"/>
    </row>
    <row r="20" spans="1:11" ht="15.75">
      <c r="A20" s="395" t="s">
        <v>182</v>
      </c>
      <c r="B20" s="485"/>
      <c r="C20" s="485"/>
      <c r="D20" s="485"/>
      <c r="E20" s="485"/>
      <c r="F20" s="486"/>
      <c r="G20" s="179">
        <f>ROUND(SUM(G13:G17),0)</f>
        <v>0</v>
      </c>
      <c r="H20" s="73"/>
      <c r="I20" s="73"/>
      <c r="J20" s="73"/>
      <c r="K20" s="73"/>
    </row>
    <row r="21" spans="1:11" ht="15.75">
      <c r="A21" s="393" t="s">
        <v>186</v>
      </c>
      <c r="B21" s="435"/>
      <c r="C21" s="435"/>
      <c r="D21" s="435"/>
      <c r="E21" s="435"/>
      <c r="F21" s="435"/>
      <c r="G21" s="436"/>
      <c r="H21" s="73"/>
      <c r="I21" s="73"/>
      <c r="J21" s="73"/>
      <c r="K21" s="73"/>
    </row>
    <row r="22" spans="1:11" ht="31.5">
      <c r="A22" s="60" t="s">
        <v>10</v>
      </c>
      <c r="B22" s="61" t="s">
        <v>0</v>
      </c>
      <c r="C22" s="61" t="s">
        <v>11</v>
      </c>
      <c r="D22" s="61" t="s">
        <v>12</v>
      </c>
      <c r="E22" s="61" t="s">
        <v>215</v>
      </c>
      <c r="F22" s="66" t="s">
        <v>189</v>
      </c>
      <c r="G22" s="62" t="s">
        <v>177</v>
      </c>
      <c r="H22" s="73"/>
      <c r="I22" s="73"/>
      <c r="J22" s="73"/>
      <c r="K22" s="73"/>
    </row>
    <row r="23" spans="1:11" ht="15.75">
      <c r="A23" s="75">
        <v>1</v>
      </c>
      <c r="B23" s="152" t="s">
        <v>326</v>
      </c>
      <c r="C23" s="76" t="s">
        <v>75</v>
      </c>
      <c r="D23" s="81">
        <v>58</v>
      </c>
      <c r="E23" s="67">
        <v>0</v>
      </c>
      <c r="F23" s="67">
        <v>0</v>
      </c>
      <c r="G23" s="77">
        <f>D23*E23+F23</f>
        <v>0</v>
      </c>
      <c r="H23" s="73"/>
      <c r="I23" s="73"/>
      <c r="J23" s="73"/>
      <c r="K23" s="73"/>
    </row>
    <row r="24" spans="1:11" ht="15.75">
      <c r="A24" s="75">
        <v>2</v>
      </c>
      <c r="B24" s="152" t="s">
        <v>327</v>
      </c>
      <c r="C24" s="76" t="s">
        <v>75</v>
      </c>
      <c r="D24" s="81">
        <v>58</v>
      </c>
      <c r="E24" s="67">
        <v>0</v>
      </c>
      <c r="F24" s="67">
        <v>0</v>
      </c>
      <c r="G24" s="77">
        <f>D24*E24+F24</f>
        <v>0</v>
      </c>
      <c r="H24" s="73"/>
      <c r="I24" s="73"/>
      <c r="J24" s="73"/>
      <c r="K24" s="73"/>
    </row>
    <row r="25" spans="1:11" ht="15.75" hidden="1">
      <c r="A25" s="75"/>
      <c r="B25" s="64"/>
      <c r="C25" s="76"/>
      <c r="D25" s="76"/>
      <c r="E25" s="86"/>
      <c r="F25" s="86"/>
      <c r="G25" s="77"/>
      <c r="H25" s="73"/>
      <c r="I25" s="73"/>
      <c r="J25" s="73"/>
      <c r="K25" s="73"/>
    </row>
    <row r="26" spans="1:11" ht="15.75">
      <c r="A26" s="75"/>
      <c r="B26" s="64"/>
      <c r="C26" s="76"/>
      <c r="D26" s="76"/>
      <c r="E26" s="86"/>
      <c r="F26" s="86"/>
      <c r="G26" s="77"/>
      <c r="H26" s="73"/>
      <c r="I26" s="73"/>
      <c r="J26" s="73"/>
      <c r="K26" s="73"/>
    </row>
    <row r="27" spans="1:11" ht="15.75">
      <c r="A27" s="468" t="s">
        <v>182</v>
      </c>
      <c r="B27" s="435"/>
      <c r="C27" s="435"/>
      <c r="D27" s="435"/>
      <c r="E27" s="435"/>
      <c r="F27" s="469"/>
      <c r="G27" s="179">
        <f>ROUND(SUM(G23:G26),0)</f>
        <v>0</v>
      </c>
      <c r="H27" s="73"/>
      <c r="I27" s="73"/>
      <c r="J27" s="73"/>
      <c r="K27" s="73"/>
    </row>
    <row r="28" spans="1:11" ht="15.75">
      <c r="A28" s="393" t="s">
        <v>190</v>
      </c>
      <c r="B28" s="435"/>
      <c r="C28" s="435"/>
      <c r="D28" s="435"/>
      <c r="E28" s="435"/>
      <c r="F28" s="435"/>
      <c r="G28" s="436"/>
      <c r="H28" s="73"/>
      <c r="I28" s="73"/>
      <c r="J28" s="73"/>
      <c r="K28" s="73"/>
    </row>
    <row r="29" spans="1:11" ht="15.75">
      <c r="A29" s="60" t="s">
        <v>10</v>
      </c>
      <c r="B29" s="61" t="s">
        <v>0</v>
      </c>
      <c r="C29" s="61" t="s">
        <v>12</v>
      </c>
      <c r="D29" s="66" t="s">
        <v>191</v>
      </c>
      <c r="E29" s="61" t="s">
        <v>192</v>
      </c>
      <c r="F29" s="61" t="s">
        <v>193</v>
      </c>
      <c r="G29" s="62" t="s">
        <v>194</v>
      </c>
      <c r="H29" s="73"/>
      <c r="I29" s="73"/>
      <c r="J29" s="73"/>
      <c r="K29" s="73"/>
    </row>
    <row r="30" spans="1:11" ht="15.75">
      <c r="A30" s="75">
        <v>1</v>
      </c>
      <c r="B30" s="152" t="s">
        <v>227</v>
      </c>
      <c r="C30" s="145">
        <v>1</v>
      </c>
      <c r="D30" s="151">
        <v>0</v>
      </c>
      <c r="E30" s="151">
        <v>0</v>
      </c>
      <c r="F30" s="161">
        <v>0.25</v>
      </c>
      <c r="G30" s="178">
        <f>ROUND((E30+D30)*C30*F30,0)</f>
        <v>0</v>
      </c>
      <c r="H30" s="73"/>
      <c r="I30" s="73"/>
      <c r="J30" s="73"/>
      <c r="K30" s="73"/>
    </row>
    <row r="31" spans="1:11" ht="15.75">
      <c r="A31" s="75">
        <v>2</v>
      </c>
      <c r="B31" s="152" t="s">
        <v>218</v>
      </c>
      <c r="C31" s="145">
        <v>1</v>
      </c>
      <c r="D31" s="89">
        <v>0</v>
      </c>
      <c r="E31" s="89">
        <v>0</v>
      </c>
      <c r="F31" s="161">
        <v>0.25</v>
      </c>
      <c r="G31" s="178">
        <f>ROUND((E31+D31)*C31*F31,0)</f>
        <v>0</v>
      </c>
      <c r="H31" s="73"/>
      <c r="I31" s="73"/>
      <c r="J31" s="73"/>
      <c r="K31" s="73"/>
    </row>
    <row r="32" spans="1:11" ht="15.75">
      <c r="A32" s="75"/>
      <c r="B32" s="65"/>
      <c r="C32" s="65"/>
      <c r="D32" s="86"/>
      <c r="E32" s="91"/>
      <c r="F32" s="150"/>
      <c r="G32" s="178"/>
      <c r="H32" s="73"/>
      <c r="I32" s="73"/>
      <c r="J32" s="73"/>
      <c r="K32" s="73"/>
    </row>
    <row r="33" spans="1:11" ht="15.75">
      <c r="A33" s="395" t="s">
        <v>182</v>
      </c>
      <c r="B33" s="435"/>
      <c r="C33" s="435"/>
      <c r="D33" s="435"/>
      <c r="E33" s="435"/>
      <c r="F33" s="469"/>
      <c r="G33" s="179">
        <f>SUM(G30:G32)</f>
        <v>0</v>
      </c>
      <c r="H33" s="73"/>
      <c r="I33" s="73"/>
      <c r="J33" s="73"/>
      <c r="K33" s="73"/>
    </row>
    <row r="34" spans="1:11" ht="16.5" thickBot="1">
      <c r="A34" s="428" t="s">
        <v>196</v>
      </c>
      <c r="B34" s="429"/>
      <c r="C34" s="429"/>
      <c r="D34" s="429"/>
      <c r="E34" s="429"/>
      <c r="F34" s="430"/>
      <c r="G34" s="184">
        <f>G10+G20+G27+G33</f>
        <v>0</v>
      </c>
      <c r="H34" s="73"/>
      <c r="I34" s="73"/>
      <c r="J34" s="73"/>
      <c r="K34" s="73"/>
    </row>
    <row r="35" spans="1:11" ht="15.75">
      <c r="A35" s="173"/>
      <c r="B35" s="1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5.75">
      <c r="A36" s="173"/>
      <c r="B36" s="1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15.75">
      <c r="A37" s="173"/>
      <c r="B37" s="1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ht="15.7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ht="15.7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15.7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15.7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ht="15.7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5.7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5.7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ht="15.7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ht="15.7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t="15.7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15.7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5.7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5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5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5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5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5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5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5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5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5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5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5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5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5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5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5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5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5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5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5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5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5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5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5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5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5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5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5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5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5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5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5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5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5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5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5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5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5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5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5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5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5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5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ht="15.7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ht="15.7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1" ht="15.7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</row>
    <row r="100" spans="1:11" ht="15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1:11" ht="15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</row>
  </sheetData>
  <sortState ref="B13:G16">
    <sortCondition ref="B13:B16"/>
  </sortState>
  <mergeCells count="25">
    <mergeCell ref="A33:F33"/>
    <mergeCell ref="A34:F34"/>
    <mergeCell ref="A1:G1"/>
    <mergeCell ref="A2:G2"/>
    <mergeCell ref="A3:G3"/>
    <mergeCell ref="A4:A5"/>
    <mergeCell ref="B4:E5"/>
    <mergeCell ref="F4:F5"/>
    <mergeCell ref="G4:G5"/>
    <mergeCell ref="A6:G6"/>
    <mergeCell ref="A10:F10"/>
    <mergeCell ref="A11:G11"/>
    <mergeCell ref="A20:F20"/>
    <mergeCell ref="A21:G21"/>
    <mergeCell ref="B12:C12"/>
    <mergeCell ref="B13:C13"/>
    <mergeCell ref="A27:F27"/>
    <mergeCell ref="B7:C7"/>
    <mergeCell ref="B8:C8"/>
    <mergeCell ref="B9:C9"/>
    <mergeCell ref="A28:G28"/>
    <mergeCell ref="B14:C14"/>
    <mergeCell ref="B16:C16"/>
    <mergeCell ref="B15:C15"/>
    <mergeCell ref="B17:C17"/>
  </mergeCells>
  <dataValidations count="1">
    <dataValidation type="list" allowBlank="1" showInputMessage="1" showErrorMessage="1" sqref="B14:C14" xr:uid="{00000000-0002-0000-1300-000000000000}">
      <formula1>$K$14:$K$16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>
    <pageSetUpPr fitToPage="1"/>
  </sheetPr>
  <dimension ref="A1:K94"/>
  <sheetViews>
    <sheetView showGridLines="0"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/>
  <cols>
    <col min="1" max="1" width="10.7109375" style="74" customWidth="1"/>
    <col min="2" max="2" width="57" style="74" customWidth="1"/>
    <col min="3" max="3" width="14.7109375" style="74" customWidth="1"/>
    <col min="4" max="4" width="18.85546875" style="74" customWidth="1"/>
    <col min="5" max="5" width="17.42578125" style="74" customWidth="1"/>
    <col min="6" max="6" width="27.85546875" style="74" customWidth="1"/>
    <col min="7" max="7" width="32.140625" style="74" customWidth="1"/>
    <col min="8" max="11" width="10.7109375" style="74" customWidth="1"/>
    <col min="12" max="16384" width="14.42578125" style="74"/>
  </cols>
  <sheetData>
    <row r="1" spans="1:11" ht="15.75">
      <c r="A1" s="396" t="s">
        <v>322</v>
      </c>
      <c r="B1" s="474"/>
      <c r="C1" s="474"/>
      <c r="D1" s="474"/>
      <c r="E1" s="474"/>
      <c r="F1" s="474"/>
      <c r="G1" s="475"/>
      <c r="H1" s="73"/>
      <c r="I1" s="73"/>
      <c r="J1" s="73"/>
      <c r="K1" s="73"/>
    </row>
    <row r="2" spans="1:11" ht="16.5" thickBot="1">
      <c r="A2" s="447" t="s">
        <v>171</v>
      </c>
      <c r="B2" s="429"/>
      <c r="C2" s="429"/>
      <c r="D2" s="429"/>
      <c r="E2" s="429"/>
      <c r="F2" s="429"/>
      <c r="G2" s="448"/>
      <c r="H2" s="73"/>
      <c r="I2" s="73"/>
      <c r="J2" s="73"/>
      <c r="K2" s="73"/>
    </row>
    <row r="3" spans="1:11" ht="16.5" thickBot="1">
      <c r="A3" s="449" t="s">
        <v>197</v>
      </c>
      <c r="B3" s="450"/>
      <c r="C3" s="450"/>
      <c r="D3" s="450"/>
      <c r="E3" s="450"/>
      <c r="F3" s="450"/>
      <c r="G3" s="451"/>
      <c r="H3" s="73"/>
      <c r="I3" s="73"/>
      <c r="J3" s="73"/>
      <c r="K3" s="73"/>
    </row>
    <row r="4" spans="1:11" ht="15.75">
      <c r="A4" s="476" t="str">
        <f>+'ANEXO 3 OFERTA ECON.'!B11</f>
        <v>2.3</v>
      </c>
      <c r="B4" s="487" t="str">
        <f>+'ANEXO 3 OFERTA ECON.'!C11</f>
        <v>Excavación de zanja para acometida principal en zona verde, de 20 cm de ancho x 60 cm de profundidad y hasta 6 m de longitud. Se utilizará para relleno, el mismo material excavado.</v>
      </c>
      <c r="C4" s="488"/>
      <c r="D4" s="488"/>
      <c r="E4" s="489"/>
      <c r="F4" s="483" t="s">
        <v>11</v>
      </c>
      <c r="G4" s="484" t="str">
        <f>+'ANEXO 3 OFERTA ECON.'!D11</f>
        <v>und</v>
      </c>
      <c r="H4" s="73"/>
      <c r="I4" s="73"/>
      <c r="J4" s="73"/>
      <c r="K4" s="73"/>
    </row>
    <row r="5" spans="1:11" ht="21.75" customHeight="1">
      <c r="A5" s="453"/>
      <c r="B5" s="490"/>
      <c r="C5" s="491"/>
      <c r="D5" s="491"/>
      <c r="E5" s="492"/>
      <c r="F5" s="461"/>
      <c r="G5" s="463"/>
      <c r="H5" s="73"/>
      <c r="I5" s="73"/>
      <c r="J5" s="73"/>
      <c r="K5" s="73"/>
    </row>
    <row r="6" spans="1:11" ht="15.75">
      <c r="A6" s="393" t="s">
        <v>173</v>
      </c>
      <c r="B6" s="435"/>
      <c r="C6" s="435"/>
      <c r="D6" s="435"/>
      <c r="E6" s="435"/>
      <c r="F6" s="435"/>
      <c r="G6" s="436"/>
      <c r="H6" s="73"/>
      <c r="I6" s="73"/>
      <c r="J6" s="73"/>
      <c r="K6" s="73"/>
    </row>
    <row r="7" spans="1:11" ht="15.75">
      <c r="A7" s="60" t="s">
        <v>10</v>
      </c>
      <c r="B7" s="416" t="s">
        <v>0</v>
      </c>
      <c r="C7" s="417"/>
      <c r="D7" s="61" t="s">
        <v>219</v>
      </c>
      <c r="E7" s="61" t="s">
        <v>175</v>
      </c>
      <c r="F7" s="61" t="s">
        <v>176</v>
      </c>
      <c r="G7" s="62" t="s">
        <v>177</v>
      </c>
      <c r="H7" s="73"/>
      <c r="I7" s="73"/>
      <c r="J7" s="73"/>
      <c r="K7" s="73"/>
    </row>
    <row r="8" spans="1:11" ht="15.75">
      <c r="A8" s="75">
        <v>1</v>
      </c>
      <c r="B8" s="418" t="s">
        <v>328</v>
      </c>
      <c r="C8" s="419"/>
      <c r="D8" s="76" t="s">
        <v>179</v>
      </c>
      <c r="E8" s="92">
        <v>0</v>
      </c>
      <c r="F8" s="88">
        <v>0.2</v>
      </c>
      <c r="G8" s="185">
        <f>E8*F8</f>
        <v>0</v>
      </c>
      <c r="H8" s="73"/>
      <c r="I8" s="73"/>
      <c r="J8" s="73"/>
      <c r="K8" s="73"/>
    </row>
    <row r="9" spans="1:11" ht="15.75">
      <c r="A9" s="75"/>
      <c r="B9" s="470"/>
      <c r="C9" s="471"/>
      <c r="D9" s="76"/>
      <c r="E9" s="86"/>
      <c r="F9" s="65"/>
      <c r="G9" s="185"/>
      <c r="H9" s="73"/>
      <c r="I9" s="73"/>
      <c r="J9" s="73"/>
      <c r="K9" s="73"/>
    </row>
    <row r="10" spans="1:11" ht="15.75">
      <c r="A10" s="395" t="s">
        <v>182</v>
      </c>
      <c r="B10" s="485"/>
      <c r="C10" s="485"/>
      <c r="D10" s="485"/>
      <c r="E10" s="485"/>
      <c r="F10" s="486"/>
      <c r="G10" s="186">
        <f>SUM(G8:G9)</f>
        <v>0</v>
      </c>
      <c r="H10" s="73"/>
      <c r="I10" s="73"/>
      <c r="J10" s="73"/>
      <c r="K10" s="73"/>
    </row>
    <row r="11" spans="1:11" ht="15.75">
      <c r="A11" s="393" t="s">
        <v>183</v>
      </c>
      <c r="B11" s="493"/>
      <c r="C11" s="493"/>
      <c r="D11" s="435"/>
      <c r="E11" s="435"/>
      <c r="F11" s="435"/>
      <c r="G11" s="436"/>
      <c r="H11" s="73"/>
      <c r="I11" s="73"/>
      <c r="J11" s="73"/>
      <c r="K11" s="73"/>
    </row>
    <row r="12" spans="1:11" ht="15.75">
      <c r="A12" s="95" t="s">
        <v>10</v>
      </c>
      <c r="B12" s="497" t="s">
        <v>0</v>
      </c>
      <c r="C12" s="498"/>
      <c r="D12" s="69" t="s">
        <v>184</v>
      </c>
      <c r="E12" s="61" t="s">
        <v>185</v>
      </c>
      <c r="F12" s="61" t="s">
        <v>12</v>
      </c>
      <c r="G12" s="62" t="s">
        <v>177</v>
      </c>
      <c r="H12" s="73"/>
      <c r="I12" s="73"/>
      <c r="J12" s="73"/>
      <c r="K12" s="73"/>
    </row>
    <row r="13" spans="1:11" ht="15.75">
      <c r="A13" s="96"/>
      <c r="B13" s="499"/>
      <c r="C13" s="500"/>
      <c r="D13" s="149"/>
      <c r="E13" s="97"/>
      <c r="F13" s="76"/>
      <c r="G13" s="93"/>
      <c r="H13" s="73"/>
      <c r="I13" s="73"/>
      <c r="J13" s="73"/>
      <c r="K13" s="73"/>
    </row>
    <row r="14" spans="1:11" ht="15.75">
      <c r="A14" s="96"/>
      <c r="B14" s="495"/>
      <c r="C14" s="496"/>
      <c r="D14" s="149"/>
      <c r="E14" s="97"/>
      <c r="F14" s="76"/>
      <c r="G14" s="93"/>
      <c r="H14" s="73"/>
      <c r="I14" s="73"/>
      <c r="J14" s="73"/>
      <c r="K14" s="73"/>
    </row>
    <row r="15" spans="1:11" ht="15.75">
      <c r="A15" s="395" t="s">
        <v>182</v>
      </c>
      <c r="B15" s="494"/>
      <c r="C15" s="494"/>
      <c r="D15" s="485"/>
      <c r="E15" s="485"/>
      <c r="F15" s="486"/>
      <c r="G15" s="94">
        <f>SUM(G13:G14)</f>
        <v>0</v>
      </c>
      <c r="H15" s="73"/>
      <c r="I15" s="73"/>
      <c r="J15" s="73"/>
      <c r="K15" s="73"/>
    </row>
    <row r="16" spans="1:11" ht="15.75">
      <c r="A16" s="393" t="s">
        <v>186</v>
      </c>
      <c r="B16" s="435"/>
      <c r="C16" s="435"/>
      <c r="D16" s="435"/>
      <c r="E16" s="435"/>
      <c r="F16" s="435"/>
      <c r="G16" s="436"/>
      <c r="H16" s="73"/>
      <c r="I16" s="73"/>
      <c r="J16" s="73"/>
      <c r="K16" s="73"/>
    </row>
    <row r="17" spans="1:11" ht="31.5">
      <c r="A17" s="60" t="s">
        <v>10</v>
      </c>
      <c r="B17" s="61" t="s">
        <v>0</v>
      </c>
      <c r="C17" s="61" t="s">
        <v>11</v>
      </c>
      <c r="D17" s="61" t="s">
        <v>12</v>
      </c>
      <c r="E17" s="61" t="s">
        <v>215</v>
      </c>
      <c r="F17" s="66" t="s">
        <v>216</v>
      </c>
      <c r="G17" s="62" t="s">
        <v>177</v>
      </c>
      <c r="H17" s="73"/>
      <c r="I17" s="73"/>
      <c r="J17" s="73"/>
      <c r="K17" s="73"/>
    </row>
    <row r="18" spans="1:11" ht="15.75">
      <c r="A18" s="75">
        <v>1</v>
      </c>
      <c r="B18" s="152" t="s">
        <v>326</v>
      </c>
      <c r="C18" s="76" t="s">
        <v>75</v>
      </c>
      <c r="D18" s="81"/>
      <c r="E18" s="98"/>
      <c r="F18" s="67">
        <v>0</v>
      </c>
      <c r="G18" s="77">
        <f>D18*E18+F18</f>
        <v>0</v>
      </c>
      <c r="H18" s="73"/>
      <c r="I18" s="73"/>
      <c r="J18" s="73"/>
      <c r="K18" s="73"/>
    </row>
    <row r="19" spans="1:11" ht="15.75">
      <c r="A19" s="75">
        <v>2</v>
      </c>
      <c r="B19" s="152" t="s">
        <v>327</v>
      </c>
      <c r="C19" s="76" t="s">
        <v>75</v>
      </c>
      <c r="D19" s="76"/>
      <c r="E19" s="98"/>
      <c r="F19" s="67">
        <v>0</v>
      </c>
      <c r="G19" s="77">
        <f>D19*E19+F19</f>
        <v>0</v>
      </c>
      <c r="H19" s="73"/>
      <c r="I19" s="73"/>
      <c r="J19" s="73"/>
      <c r="K19" s="73"/>
    </row>
    <row r="20" spans="1:11" ht="15.75">
      <c r="A20" s="427" t="s">
        <v>182</v>
      </c>
      <c r="B20" s="485"/>
      <c r="C20" s="485"/>
      <c r="D20" s="485"/>
      <c r="E20" s="485"/>
      <c r="F20" s="486"/>
      <c r="G20" s="78">
        <f>SUM(G18:G19)</f>
        <v>0</v>
      </c>
      <c r="H20" s="73"/>
      <c r="I20" s="73"/>
      <c r="J20" s="73"/>
      <c r="K20" s="73"/>
    </row>
    <row r="21" spans="1:11" ht="15.75">
      <c r="A21" s="393" t="s">
        <v>190</v>
      </c>
      <c r="B21" s="435"/>
      <c r="C21" s="435"/>
      <c r="D21" s="435"/>
      <c r="E21" s="435"/>
      <c r="F21" s="435"/>
      <c r="G21" s="436"/>
      <c r="H21" s="73"/>
      <c r="I21" s="73"/>
      <c r="J21" s="73"/>
      <c r="K21" s="73"/>
    </row>
    <row r="22" spans="1:11" ht="15.75">
      <c r="A22" s="60" t="s">
        <v>10</v>
      </c>
      <c r="B22" s="61" t="s">
        <v>0</v>
      </c>
      <c r="C22" s="61" t="s">
        <v>12</v>
      </c>
      <c r="D22" s="66" t="s">
        <v>191</v>
      </c>
      <c r="E22" s="61" t="s">
        <v>192</v>
      </c>
      <c r="F22" s="61" t="s">
        <v>193</v>
      </c>
      <c r="G22" s="62" t="s">
        <v>194</v>
      </c>
      <c r="H22" s="73"/>
      <c r="I22" s="73"/>
      <c r="J22" s="73"/>
      <c r="K22" s="73"/>
    </row>
    <row r="23" spans="1:11" ht="15.75">
      <c r="A23" s="75">
        <v>1</v>
      </c>
      <c r="B23" s="152" t="s">
        <v>228</v>
      </c>
      <c r="C23" s="145">
        <v>1</v>
      </c>
      <c r="D23" s="148">
        <v>0</v>
      </c>
      <c r="E23" s="148">
        <v>0</v>
      </c>
      <c r="F23" s="161">
        <v>0.19</v>
      </c>
      <c r="G23" s="178">
        <f>ROUND((D23+E23)*C23*F23,0)</f>
        <v>0</v>
      </c>
      <c r="H23" s="73"/>
      <c r="I23" s="73"/>
      <c r="J23" s="73"/>
      <c r="K23" s="73"/>
    </row>
    <row r="24" spans="1:11" ht="15.75">
      <c r="A24" s="75">
        <v>2</v>
      </c>
      <c r="B24" s="152" t="s">
        <v>218</v>
      </c>
      <c r="C24" s="145">
        <v>1</v>
      </c>
      <c r="D24" s="67">
        <v>0</v>
      </c>
      <c r="E24" s="67">
        <v>0</v>
      </c>
      <c r="F24" s="161">
        <v>0.19</v>
      </c>
      <c r="G24" s="178">
        <f>ROUND((D24+E24)*C24*F24,0)</f>
        <v>0</v>
      </c>
      <c r="H24" s="73"/>
      <c r="I24" s="73"/>
      <c r="J24" s="73"/>
      <c r="K24" s="73"/>
    </row>
    <row r="25" spans="1:11" ht="15.75">
      <c r="A25" s="75"/>
      <c r="B25" s="65"/>
      <c r="C25" s="65"/>
      <c r="D25" s="86"/>
      <c r="E25" s="91"/>
      <c r="F25" s="150"/>
      <c r="G25" s="178"/>
      <c r="H25" s="73"/>
      <c r="I25" s="73"/>
      <c r="J25" s="73"/>
      <c r="K25" s="73"/>
    </row>
    <row r="26" spans="1:11" ht="15.75">
      <c r="A26" s="395" t="s">
        <v>182</v>
      </c>
      <c r="B26" s="435"/>
      <c r="C26" s="435"/>
      <c r="D26" s="435"/>
      <c r="E26" s="435"/>
      <c r="F26" s="469"/>
      <c r="G26" s="179">
        <f>SUM(G23:G25)</f>
        <v>0</v>
      </c>
      <c r="H26" s="73"/>
      <c r="I26" s="73"/>
      <c r="J26" s="73"/>
      <c r="K26" s="73"/>
    </row>
    <row r="27" spans="1:11" ht="16.5" thickBot="1">
      <c r="A27" s="428" t="s">
        <v>196</v>
      </c>
      <c r="B27" s="429"/>
      <c r="C27" s="429"/>
      <c r="D27" s="429"/>
      <c r="E27" s="429"/>
      <c r="F27" s="430"/>
      <c r="G27" s="184">
        <f>G10+G15+G20+G26</f>
        <v>0</v>
      </c>
      <c r="H27" s="73"/>
      <c r="I27" s="73"/>
      <c r="J27" s="73"/>
      <c r="K27" s="73"/>
    </row>
    <row r="28" spans="1:11" ht="15.75">
      <c r="A28" s="173"/>
      <c r="B28" s="173"/>
      <c r="C28" s="73"/>
      <c r="D28" s="73"/>
      <c r="E28" s="73"/>
      <c r="F28" s="73"/>
      <c r="G28" s="73"/>
      <c r="H28" s="73"/>
      <c r="I28" s="73"/>
      <c r="J28" s="73"/>
      <c r="K28" s="73"/>
    </row>
    <row r="29" spans="1:11" ht="15.75">
      <c r="A29" s="173"/>
      <c r="B29" s="173"/>
      <c r="C29" s="73"/>
      <c r="D29" s="73"/>
      <c r="E29" s="73"/>
      <c r="F29" s="73"/>
      <c r="G29" s="73"/>
      <c r="H29" s="73"/>
      <c r="I29" s="73"/>
      <c r="J29" s="73"/>
      <c r="K29" s="73"/>
    </row>
    <row r="30" spans="1:11" ht="15.75">
      <c r="A30" s="173"/>
      <c r="B30" s="1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15.7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spans="1:11" ht="15.7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ht="15.7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</row>
    <row r="34" spans="1:11" ht="15.7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1:11" ht="15.7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5.7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15.7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ht="15.7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ht="15.7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15.7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15.7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ht="15.7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5.7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5.7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ht="15.7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ht="15.7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t="15.7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15.7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5.7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5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5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5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5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5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5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5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5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5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5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5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5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5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5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5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5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5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5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5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5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5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5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5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5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5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5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5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5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5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5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5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5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5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5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5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5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5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5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5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5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</sheetData>
  <mergeCells count="22">
    <mergeCell ref="B14:C14"/>
    <mergeCell ref="B7:C7"/>
    <mergeCell ref="B8:C8"/>
    <mergeCell ref="B9:C9"/>
    <mergeCell ref="B12:C12"/>
    <mergeCell ref="B13:C13"/>
    <mergeCell ref="A20:F20"/>
    <mergeCell ref="A21:G21"/>
    <mergeCell ref="A26:F26"/>
    <mergeCell ref="A27:F27"/>
    <mergeCell ref="A1:G1"/>
    <mergeCell ref="A2:G2"/>
    <mergeCell ref="A3:G3"/>
    <mergeCell ref="A4:A5"/>
    <mergeCell ref="B4:E5"/>
    <mergeCell ref="F4:F5"/>
    <mergeCell ref="G4:G5"/>
    <mergeCell ref="A6:G6"/>
    <mergeCell ref="A10:F10"/>
    <mergeCell ref="A11:G11"/>
    <mergeCell ref="A15:F15"/>
    <mergeCell ref="A16:G16"/>
  </mergeCells>
  <printOptions horizontalCentered="1" verticalCentered="1"/>
  <pageMargins left="0.70866141732283472" right="0.70866141732283472" top="0.74803149606299213" bottom="0.74803149606299213" header="0" footer="0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0">
    <pageSetUpPr fitToPage="1"/>
  </sheetPr>
  <dimension ref="A1:K97"/>
  <sheetViews>
    <sheetView showGridLines="0" view="pageBreakPreview" zoomScale="70" zoomScaleNormal="7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/>
  <cols>
    <col min="1" max="1" width="10.7109375" style="74" customWidth="1"/>
    <col min="2" max="2" width="65.42578125" style="74" customWidth="1"/>
    <col min="3" max="3" width="13.42578125" style="74" customWidth="1"/>
    <col min="4" max="4" width="18.5703125" style="74" customWidth="1"/>
    <col min="5" max="5" width="17.28515625" style="74" customWidth="1"/>
    <col min="6" max="6" width="26.42578125" style="74" customWidth="1"/>
    <col min="7" max="7" width="23.140625" style="74" customWidth="1"/>
    <col min="8" max="11" width="10.7109375" style="74" customWidth="1"/>
    <col min="12" max="16384" width="14.42578125" style="74"/>
  </cols>
  <sheetData>
    <row r="1" spans="1:11" ht="15.75">
      <c r="A1" s="396" t="s">
        <v>322</v>
      </c>
      <c r="B1" s="474"/>
      <c r="C1" s="474"/>
      <c r="D1" s="474"/>
      <c r="E1" s="474"/>
      <c r="F1" s="474"/>
      <c r="G1" s="475"/>
      <c r="H1" s="73"/>
      <c r="I1" s="73"/>
      <c r="J1" s="73"/>
      <c r="K1" s="73"/>
    </row>
    <row r="2" spans="1:11" ht="16.5" thickBot="1">
      <c r="A2" s="447" t="s">
        <v>171</v>
      </c>
      <c r="B2" s="429"/>
      <c r="C2" s="429"/>
      <c r="D2" s="429"/>
      <c r="E2" s="429"/>
      <c r="F2" s="429"/>
      <c r="G2" s="448"/>
      <c r="H2" s="73"/>
      <c r="I2" s="73"/>
      <c r="J2" s="73"/>
      <c r="K2" s="73"/>
    </row>
    <row r="3" spans="1:11" ht="16.5" thickBot="1">
      <c r="A3" s="449" t="s">
        <v>197</v>
      </c>
      <c r="B3" s="450"/>
      <c r="C3" s="450"/>
      <c r="D3" s="450"/>
      <c r="E3" s="450"/>
      <c r="F3" s="450"/>
      <c r="G3" s="451"/>
      <c r="H3" s="73"/>
      <c r="I3" s="73"/>
      <c r="J3" s="73"/>
      <c r="K3" s="73"/>
    </row>
    <row r="4" spans="1:11" ht="40.15" customHeight="1">
      <c r="A4" s="476" t="str">
        <f>+'ANEXO 3 OFERTA ECON.'!B12</f>
        <v>2.4</v>
      </c>
      <c r="B4" s="477" t="str">
        <f>+'ANEXO 3 OFERTA ECON.'!C12</f>
        <v>Acometida principal eléctrica subterránea desde los módulos solares hasta el gabinete de diseño especial. Incluye: Hasta 10 m de tubería PVC de 3/4" inmersa dentro del tubo de soporte del panel y subterránea, hasta 1.5 m de tubería IMC de 3/4" a la vista hasta llegar al gabinete, 2 curvas PVC de 3/4", 2 terminales para tubo IMC de 3/4", 2 curvas galvanizada IMC de 3/4" y hasta 12 m de cable: 1x6mm2 Positivo + 1x6mm2 Negativo + 1x6 AWG Tierra y accesorios de conexión.</v>
      </c>
      <c r="C4" s="478"/>
      <c r="D4" s="478"/>
      <c r="E4" s="479"/>
      <c r="F4" s="483" t="s">
        <v>11</v>
      </c>
      <c r="G4" s="484" t="str">
        <f>+'ANEXO 3 OFERTA ECON.'!D12</f>
        <v>und</v>
      </c>
      <c r="H4" s="73"/>
      <c r="I4" s="73"/>
      <c r="J4" s="73"/>
      <c r="K4" s="73"/>
    </row>
    <row r="5" spans="1:11" ht="32.1" customHeight="1">
      <c r="A5" s="453"/>
      <c r="B5" s="480"/>
      <c r="C5" s="481"/>
      <c r="D5" s="481"/>
      <c r="E5" s="482"/>
      <c r="F5" s="461"/>
      <c r="G5" s="463"/>
      <c r="H5" s="73"/>
      <c r="I5" s="73"/>
      <c r="J5" s="73"/>
      <c r="K5" s="73"/>
    </row>
    <row r="6" spans="1:11" ht="15.75">
      <c r="A6" s="393" t="s">
        <v>173</v>
      </c>
      <c r="B6" s="435"/>
      <c r="C6" s="435"/>
      <c r="D6" s="435"/>
      <c r="E6" s="435"/>
      <c r="F6" s="435"/>
      <c r="G6" s="436"/>
      <c r="H6" s="73"/>
      <c r="I6" s="73"/>
      <c r="J6" s="73"/>
      <c r="K6" s="73"/>
    </row>
    <row r="7" spans="1:11" ht="15.75">
      <c r="A7" s="60" t="s">
        <v>10</v>
      </c>
      <c r="B7" s="416" t="s">
        <v>0</v>
      </c>
      <c r="C7" s="417"/>
      <c r="D7" s="61" t="s">
        <v>219</v>
      </c>
      <c r="E7" s="61" t="s">
        <v>175</v>
      </c>
      <c r="F7" s="61" t="s">
        <v>176</v>
      </c>
      <c r="G7" s="62" t="s">
        <v>177</v>
      </c>
      <c r="H7" s="73"/>
      <c r="I7" s="73"/>
      <c r="J7" s="73"/>
      <c r="K7" s="73"/>
    </row>
    <row r="8" spans="1:11" ht="15.75">
      <c r="A8" s="75">
        <v>1</v>
      </c>
      <c r="B8" s="418" t="s">
        <v>328</v>
      </c>
      <c r="C8" s="419"/>
      <c r="D8" s="76" t="s">
        <v>179</v>
      </c>
      <c r="E8" s="82">
        <v>0</v>
      </c>
      <c r="F8" s="88">
        <v>0.2</v>
      </c>
      <c r="G8" s="182">
        <f>E8*F8</f>
        <v>0</v>
      </c>
      <c r="H8" s="73"/>
      <c r="I8" s="73"/>
      <c r="J8" s="73"/>
      <c r="K8" s="73"/>
    </row>
    <row r="9" spans="1:11" ht="15.75">
      <c r="A9" s="75">
        <v>2</v>
      </c>
      <c r="B9" s="464" t="s">
        <v>329</v>
      </c>
      <c r="C9" s="465"/>
      <c r="D9" s="76" t="s">
        <v>179</v>
      </c>
      <c r="E9" s="82">
        <v>0</v>
      </c>
      <c r="F9" s="76">
        <v>0.1</v>
      </c>
      <c r="G9" s="182">
        <f>E9*F9</f>
        <v>0</v>
      </c>
      <c r="H9" s="73"/>
      <c r="I9" s="73"/>
      <c r="J9" s="73"/>
      <c r="K9" s="73"/>
    </row>
    <row r="10" spans="1:11" ht="15.75">
      <c r="A10" s="395" t="s">
        <v>182</v>
      </c>
      <c r="B10" s="485"/>
      <c r="C10" s="485"/>
      <c r="D10" s="485"/>
      <c r="E10" s="485"/>
      <c r="F10" s="486"/>
      <c r="G10" s="187">
        <f>SUM(G8:G9)</f>
        <v>0</v>
      </c>
      <c r="H10" s="73"/>
      <c r="I10" s="73"/>
      <c r="J10" s="73"/>
      <c r="K10" s="73"/>
    </row>
    <row r="11" spans="1:11" ht="15.75">
      <c r="A11" s="393" t="s">
        <v>183</v>
      </c>
      <c r="B11" s="435"/>
      <c r="C11" s="435"/>
      <c r="D11" s="435"/>
      <c r="E11" s="435"/>
      <c r="F11" s="435"/>
      <c r="G11" s="436"/>
      <c r="H11" s="73"/>
      <c r="I11" s="73"/>
      <c r="J11" s="73"/>
      <c r="K11" s="73"/>
    </row>
    <row r="12" spans="1:11" ht="15.75">
      <c r="A12" s="60" t="s">
        <v>10</v>
      </c>
      <c r="B12" s="416" t="s">
        <v>0</v>
      </c>
      <c r="C12" s="417"/>
      <c r="D12" s="61" t="s">
        <v>184</v>
      </c>
      <c r="E12" s="61" t="s">
        <v>185</v>
      </c>
      <c r="F12" s="61" t="s">
        <v>12</v>
      </c>
      <c r="G12" s="62" t="s">
        <v>177</v>
      </c>
      <c r="H12" s="73"/>
      <c r="I12" s="73"/>
      <c r="J12" s="73"/>
      <c r="K12" s="73"/>
    </row>
    <row r="13" spans="1:11" ht="16.149999999999999" customHeight="1">
      <c r="A13" s="75">
        <v>1</v>
      </c>
      <c r="B13" s="501" t="s">
        <v>229</v>
      </c>
      <c r="C13" s="502"/>
      <c r="D13" s="145" t="str">
        <f>VLOOKUP(B13,[45]Materiales!$A$5:$B$122,2,FALSE)</f>
        <v>m</v>
      </c>
      <c r="E13" s="82">
        <v>0</v>
      </c>
      <c r="F13" s="99">
        <v>24</v>
      </c>
      <c r="G13" s="188">
        <f t="shared" ref="G13:G20" si="0">E13*F13</f>
        <v>0</v>
      </c>
      <c r="H13" s="73"/>
      <c r="I13" s="73"/>
      <c r="J13" s="73"/>
      <c r="K13" s="73"/>
    </row>
    <row r="14" spans="1:11" ht="15.75">
      <c r="A14" s="75">
        <v>2</v>
      </c>
      <c r="B14" s="503" t="s">
        <v>230</v>
      </c>
      <c r="C14" s="504"/>
      <c r="D14" s="145" t="str">
        <f>VLOOKUP(B14,[45]Materiales!$A$5:$B$93,2,FALSE)</f>
        <v>m</v>
      </c>
      <c r="E14" s="82">
        <v>0</v>
      </c>
      <c r="F14" s="76">
        <v>12</v>
      </c>
      <c r="G14" s="188">
        <f t="shared" si="0"/>
        <v>0</v>
      </c>
      <c r="H14" s="73"/>
      <c r="I14" s="73"/>
      <c r="J14" s="73"/>
      <c r="K14" s="73"/>
    </row>
    <row r="15" spans="1:11" ht="15.75">
      <c r="A15" s="100">
        <v>3</v>
      </c>
      <c r="B15" s="501" t="s">
        <v>231</v>
      </c>
      <c r="C15" s="502"/>
      <c r="D15" s="145" t="str">
        <f>VLOOKUP(B15,[45]Materiales!$A$5:$B$93,2,FALSE)</f>
        <v>und</v>
      </c>
      <c r="E15" s="82">
        <v>0</v>
      </c>
      <c r="F15" s="76">
        <v>2</v>
      </c>
      <c r="G15" s="182">
        <f t="shared" si="0"/>
        <v>0</v>
      </c>
      <c r="H15" s="73"/>
      <c r="I15" s="73"/>
      <c r="J15" s="73"/>
      <c r="K15" s="73"/>
    </row>
    <row r="16" spans="1:11" ht="15.75">
      <c r="A16" s="100">
        <v>4</v>
      </c>
      <c r="B16" s="501" t="s">
        <v>232</v>
      </c>
      <c r="C16" s="502"/>
      <c r="D16" s="145" t="str">
        <f>VLOOKUP(B16,[45]Materiales!$A$5:$B$93,2,FALSE)</f>
        <v>und</v>
      </c>
      <c r="E16" s="82">
        <v>0</v>
      </c>
      <c r="F16" s="99">
        <v>2</v>
      </c>
      <c r="G16" s="182">
        <f t="shared" si="0"/>
        <v>0</v>
      </c>
      <c r="H16" s="73"/>
      <c r="I16" s="73"/>
      <c r="J16" s="73"/>
      <c r="K16" s="73"/>
    </row>
    <row r="17" spans="1:11" ht="15" customHeight="1">
      <c r="A17" s="100">
        <v>5</v>
      </c>
      <c r="B17" s="501" t="s">
        <v>233</v>
      </c>
      <c r="C17" s="502"/>
      <c r="D17" s="145" t="str">
        <f>VLOOKUP(B17,[45]Materiales!$A$5:$B$93,2,FALSE)</f>
        <v>und</v>
      </c>
      <c r="E17" s="82">
        <v>0</v>
      </c>
      <c r="F17" s="76">
        <v>2</v>
      </c>
      <c r="G17" s="182">
        <f t="shared" si="0"/>
        <v>0</v>
      </c>
      <c r="H17" s="73"/>
      <c r="I17" s="73"/>
      <c r="J17" s="73"/>
      <c r="K17" s="73"/>
    </row>
    <row r="18" spans="1:11" ht="15" customHeight="1">
      <c r="A18" s="100">
        <v>6</v>
      </c>
      <c r="B18" s="501" t="s">
        <v>234</v>
      </c>
      <c r="C18" s="502"/>
      <c r="D18" s="145" t="str">
        <f>VLOOKUP(B18,[45]Materiales!$A$5:$B$93,2,FALSE)</f>
        <v>und</v>
      </c>
      <c r="E18" s="82">
        <v>0</v>
      </c>
      <c r="F18" s="99">
        <v>2</v>
      </c>
      <c r="G18" s="188">
        <f t="shared" si="0"/>
        <v>0</v>
      </c>
      <c r="H18" s="73"/>
      <c r="I18" s="73"/>
      <c r="J18" s="73"/>
      <c r="K18" s="73"/>
    </row>
    <row r="19" spans="1:11" ht="15" customHeight="1">
      <c r="A19" s="75">
        <v>7</v>
      </c>
      <c r="B19" s="501" t="s">
        <v>235</v>
      </c>
      <c r="C19" s="502"/>
      <c r="D19" s="145" t="str">
        <f>VLOOKUP(B19,[45]Materiales!$A$5:$B$93,2,FALSE)</f>
        <v>und</v>
      </c>
      <c r="E19" s="82">
        <v>0</v>
      </c>
      <c r="F19" s="85">
        <f>10/3</f>
        <v>3.3333333333333335</v>
      </c>
      <c r="G19" s="182">
        <f t="shared" si="0"/>
        <v>0</v>
      </c>
      <c r="H19" s="73"/>
      <c r="I19" s="73"/>
      <c r="J19" s="73"/>
      <c r="K19" s="73"/>
    </row>
    <row r="20" spans="1:11" ht="15" customHeight="1">
      <c r="A20" s="75">
        <v>8</v>
      </c>
      <c r="B20" s="501" t="s">
        <v>236</v>
      </c>
      <c r="C20" s="502"/>
      <c r="D20" s="145" t="str">
        <f>VLOOKUP(B20,[45]Materiales!$A$5:$B$93,2,FALSE)</f>
        <v>und</v>
      </c>
      <c r="E20" s="82">
        <v>0</v>
      </c>
      <c r="F20" s="99">
        <v>1</v>
      </c>
      <c r="G20" s="188">
        <f t="shared" si="0"/>
        <v>0</v>
      </c>
      <c r="H20" s="73"/>
      <c r="I20" s="73"/>
      <c r="J20" s="73"/>
      <c r="K20" s="73"/>
    </row>
    <row r="21" spans="1:11" ht="15.75">
      <c r="A21" s="395" t="s">
        <v>182</v>
      </c>
      <c r="B21" s="485"/>
      <c r="C21" s="485"/>
      <c r="D21" s="485"/>
      <c r="E21" s="485"/>
      <c r="F21" s="486"/>
      <c r="G21" s="187">
        <f>ROUND(SUM(G13:G20),0)</f>
        <v>0</v>
      </c>
      <c r="H21" s="73"/>
      <c r="I21" s="73"/>
      <c r="J21" s="73"/>
      <c r="K21" s="73"/>
    </row>
    <row r="22" spans="1:11" ht="15.75">
      <c r="A22" s="393" t="s">
        <v>186</v>
      </c>
      <c r="B22" s="435"/>
      <c r="C22" s="435"/>
      <c r="D22" s="435"/>
      <c r="E22" s="435"/>
      <c r="F22" s="435"/>
      <c r="G22" s="436"/>
      <c r="H22" s="73"/>
      <c r="I22" s="73"/>
      <c r="J22" s="73"/>
      <c r="K22" s="73"/>
    </row>
    <row r="23" spans="1:11" ht="31.5">
      <c r="A23" s="60" t="s">
        <v>10</v>
      </c>
      <c r="B23" s="61" t="s">
        <v>0</v>
      </c>
      <c r="C23" s="61" t="s">
        <v>11</v>
      </c>
      <c r="D23" s="61" t="s">
        <v>12</v>
      </c>
      <c r="E23" s="61" t="s">
        <v>215</v>
      </c>
      <c r="F23" s="66" t="s">
        <v>216</v>
      </c>
      <c r="G23" s="62" t="s">
        <v>177</v>
      </c>
      <c r="H23" s="73"/>
      <c r="I23" s="73"/>
      <c r="J23" s="73"/>
      <c r="K23" s="73"/>
    </row>
    <row r="24" spans="1:11" ht="15.75">
      <c r="A24" s="75">
        <v>1</v>
      </c>
      <c r="B24" s="152" t="s">
        <v>326</v>
      </c>
      <c r="C24" s="76" t="s">
        <v>75</v>
      </c>
      <c r="D24" s="81">
        <v>10</v>
      </c>
      <c r="E24" s="82">
        <v>0</v>
      </c>
      <c r="F24" s="98">
        <v>0</v>
      </c>
      <c r="G24" s="182">
        <f>D24*E24+F24</f>
        <v>0</v>
      </c>
      <c r="H24" s="73"/>
      <c r="I24" s="73"/>
      <c r="J24" s="73"/>
      <c r="K24" s="73"/>
    </row>
    <row r="25" spans="1:11" ht="15.75">
      <c r="A25" s="75">
        <v>2</v>
      </c>
      <c r="B25" s="152" t="s">
        <v>327</v>
      </c>
      <c r="C25" s="76" t="s">
        <v>75</v>
      </c>
      <c r="D25" s="76">
        <v>10</v>
      </c>
      <c r="E25" s="82">
        <v>0</v>
      </c>
      <c r="F25" s="98">
        <v>0</v>
      </c>
      <c r="G25" s="182">
        <f>D25*E25+F25</f>
        <v>0</v>
      </c>
      <c r="H25" s="73"/>
      <c r="I25" s="73"/>
      <c r="J25" s="73"/>
      <c r="K25" s="73"/>
    </row>
    <row r="26" spans="1:11" ht="15.75" hidden="1">
      <c r="A26" s="75"/>
      <c r="B26" s="64"/>
      <c r="C26" s="76"/>
      <c r="D26" s="76"/>
      <c r="E26" s="86"/>
      <c r="F26" s="86"/>
      <c r="G26" s="182"/>
      <c r="H26" s="73"/>
      <c r="I26" s="73"/>
      <c r="J26" s="73"/>
      <c r="K26" s="73"/>
    </row>
    <row r="27" spans="1:11" ht="15.75">
      <c r="A27" s="75"/>
      <c r="B27" s="64"/>
      <c r="C27" s="76"/>
      <c r="D27" s="76"/>
      <c r="E27" s="86"/>
      <c r="F27" s="86"/>
      <c r="G27" s="182"/>
      <c r="H27" s="73"/>
      <c r="I27" s="73"/>
      <c r="J27" s="73"/>
      <c r="K27" s="73"/>
    </row>
    <row r="28" spans="1:11" ht="15.75">
      <c r="A28" s="427" t="s">
        <v>182</v>
      </c>
      <c r="B28" s="485"/>
      <c r="C28" s="485"/>
      <c r="D28" s="485"/>
      <c r="E28" s="485"/>
      <c r="F28" s="486"/>
      <c r="G28" s="187">
        <f>ROUND(SUM(G24:G27),0)</f>
        <v>0</v>
      </c>
      <c r="H28" s="73"/>
      <c r="I28" s="73"/>
      <c r="J28" s="73"/>
      <c r="K28" s="73"/>
    </row>
    <row r="29" spans="1:11" ht="15.75">
      <c r="A29" s="393" t="s">
        <v>190</v>
      </c>
      <c r="B29" s="435"/>
      <c r="C29" s="435"/>
      <c r="D29" s="435"/>
      <c r="E29" s="435"/>
      <c r="F29" s="435"/>
      <c r="G29" s="436"/>
      <c r="H29" s="73"/>
      <c r="I29" s="73"/>
      <c r="J29" s="73"/>
      <c r="K29" s="73"/>
    </row>
    <row r="30" spans="1:11" ht="15.75">
      <c r="A30" s="60" t="s">
        <v>10</v>
      </c>
      <c r="B30" s="61" t="s">
        <v>0</v>
      </c>
      <c r="C30" s="61" t="s">
        <v>12</v>
      </c>
      <c r="D30" s="66" t="s">
        <v>191</v>
      </c>
      <c r="E30" s="61" t="s">
        <v>192</v>
      </c>
      <c r="F30" s="61" t="s">
        <v>193</v>
      </c>
      <c r="G30" s="62" t="s">
        <v>194</v>
      </c>
      <c r="H30" s="73"/>
      <c r="I30" s="73"/>
      <c r="J30" s="73"/>
      <c r="K30" s="73"/>
    </row>
    <row r="31" spans="1:11" ht="15.75">
      <c r="A31" s="75">
        <v>1</v>
      </c>
      <c r="B31" s="152" t="s">
        <v>227</v>
      </c>
      <c r="C31" s="162">
        <v>1</v>
      </c>
      <c r="D31" s="148">
        <v>0</v>
      </c>
      <c r="E31" s="148">
        <v>0</v>
      </c>
      <c r="F31" s="161">
        <v>0.25</v>
      </c>
      <c r="G31" s="178">
        <f>ROUND((D31+E31)*F31*C31,0)</f>
        <v>0</v>
      </c>
      <c r="H31" s="73"/>
      <c r="I31" s="73"/>
      <c r="J31" s="73"/>
      <c r="K31" s="73"/>
    </row>
    <row r="32" spans="1:11" ht="15.75">
      <c r="A32" s="75">
        <v>2</v>
      </c>
      <c r="B32" s="152" t="s">
        <v>218</v>
      </c>
      <c r="C32" s="145">
        <v>1</v>
      </c>
      <c r="D32" s="67">
        <v>0</v>
      </c>
      <c r="E32" s="148">
        <v>0</v>
      </c>
      <c r="F32" s="161">
        <v>0.25</v>
      </c>
      <c r="G32" s="178">
        <f>ROUND((D32+E32)*F32*C32,0)</f>
        <v>0</v>
      </c>
      <c r="H32" s="73"/>
      <c r="I32" s="73"/>
      <c r="J32" s="73"/>
      <c r="K32" s="73"/>
    </row>
    <row r="33" spans="1:11" ht="15.75">
      <c r="A33" s="75"/>
      <c r="B33" s="65"/>
      <c r="C33" s="65"/>
      <c r="D33" s="86"/>
      <c r="E33" s="91"/>
      <c r="F33" s="150"/>
      <c r="G33" s="178"/>
      <c r="H33" s="73"/>
      <c r="I33" s="73"/>
      <c r="J33" s="73"/>
      <c r="K33" s="73"/>
    </row>
    <row r="34" spans="1:11" ht="15.75">
      <c r="A34" s="395" t="s">
        <v>182</v>
      </c>
      <c r="B34" s="435"/>
      <c r="C34" s="435"/>
      <c r="D34" s="435"/>
      <c r="E34" s="435"/>
      <c r="F34" s="469"/>
      <c r="G34" s="179">
        <f>SUM(G31:G33)</f>
        <v>0</v>
      </c>
      <c r="H34" s="73"/>
      <c r="I34" s="73"/>
      <c r="J34" s="73"/>
      <c r="K34" s="73"/>
    </row>
    <row r="35" spans="1:11" ht="16.5" thickBot="1">
      <c r="A35" s="428" t="s">
        <v>196</v>
      </c>
      <c r="B35" s="429"/>
      <c r="C35" s="429"/>
      <c r="D35" s="429"/>
      <c r="E35" s="429"/>
      <c r="F35" s="430"/>
      <c r="G35" s="189">
        <f>G10+G21+G28+G34</f>
        <v>0</v>
      </c>
      <c r="H35" s="73"/>
      <c r="I35" s="73"/>
      <c r="J35" s="73"/>
      <c r="K35" s="73"/>
    </row>
    <row r="36" spans="1:11" ht="15.75">
      <c r="A36" s="173"/>
      <c r="B36" s="1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15.75">
      <c r="A37" s="173"/>
      <c r="B37" s="1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ht="15.75">
      <c r="A38" s="173"/>
      <c r="B38" s="1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ht="15.7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15.7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15.7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ht="15.7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5.7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5.7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ht="15.7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ht="15.7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t="15.7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15.7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5.7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5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5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5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5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5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5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5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5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5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5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5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5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5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5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5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5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5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5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5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5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5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5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5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5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5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5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5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5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5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5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5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5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5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5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5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5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5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5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5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5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5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5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ht="15.7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</row>
  </sheetData>
  <sortState ref="B13:G20">
    <sortCondition ref="B13:B20"/>
  </sortState>
  <mergeCells count="28">
    <mergeCell ref="A1:G1"/>
    <mergeCell ref="A2:G2"/>
    <mergeCell ref="A3:G3"/>
    <mergeCell ref="A4:A5"/>
    <mergeCell ref="B4:E5"/>
    <mergeCell ref="F4:F5"/>
    <mergeCell ref="G4:G5"/>
    <mergeCell ref="A6:G6"/>
    <mergeCell ref="A10:F10"/>
    <mergeCell ref="A11:G11"/>
    <mergeCell ref="A21:F21"/>
    <mergeCell ref="A22:G22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7:C7"/>
    <mergeCell ref="B8:C8"/>
    <mergeCell ref="B9:C9"/>
    <mergeCell ref="A35:F35"/>
    <mergeCell ref="A28:F28"/>
    <mergeCell ref="A29:G29"/>
    <mergeCell ref="A34:F34"/>
  </mergeCells>
  <printOptions horizontalCentered="1" verticalCentered="1"/>
  <pageMargins left="0.70866141732283472" right="0.70866141732283472" top="0.74803149606299213" bottom="0.74803149606299213" header="0" footer="0"/>
  <pageSetup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K107"/>
  <sheetViews>
    <sheetView showGridLines="0" view="pageBreakPreview" zoomScale="70" zoomScaleNormal="6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4.42578125" defaultRowHeight="15"/>
  <cols>
    <col min="1" max="1" width="10.7109375" style="74" customWidth="1"/>
    <col min="2" max="2" width="75.28515625" style="74" customWidth="1"/>
    <col min="3" max="3" width="29" style="74" customWidth="1"/>
    <col min="4" max="4" width="17.7109375" style="74" customWidth="1"/>
    <col min="5" max="5" width="15.28515625" style="74" customWidth="1"/>
    <col min="6" max="6" width="28" style="74" customWidth="1"/>
    <col min="7" max="7" width="19.7109375" style="74" customWidth="1"/>
    <col min="8" max="9" width="10.7109375" style="74" customWidth="1"/>
    <col min="10" max="10" width="13" style="74" customWidth="1"/>
    <col min="11" max="11" width="10.7109375" style="74" customWidth="1"/>
    <col min="12" max="16384" width="14.42578125" style="74"/>
  </cols>
  <sheetData>
    <row r="1" spans="1:11" ht="15.75">
      <c r="A1" s="396" t="s">
        <v>322</v>
      </c>
      <c r="B1" s="474"/>
      <c r="C1" s="474"/>
      <c r="D1" s="474"/>
      <c r="E1" s="474"/>
      <c r="F1" s="474"/>
      <c r="G1" s="475"/>
      <c r="H1" s="73"/>
      <c r="I1" s="73"/>
      <c r="J1" s="73"/>
      <c r="K1" s="73"/>
    </row>
    <row r="2" spans="1:11" ht="16.5" thickBot="1">
      <c r="A2" s="447" t="s">
        <v>171</v>
      </c>
      <c r="B2" s="429"/>
      <c r="C2" s="429"/>
      <c r="D2" s="429"/>
      <c r="E2" s="429"/>
      <c r="F2" s="429"/>
      <c r="G2" s="448"/>
      <c r="H2" s="73"/>
      <c r="I2" s="73"/>
      <c r="J2" s="73"/>
      <c r="K2" s="73"/>
    </row>
    <row r="3" spans="1:11" ht="16.5" thickBot="1">
      <c r="A3" s="449" t="s">
        <v>197</v>
      </c>
      <c r="B3" s="450"/>
      <c r="C3" s="450"/>
      <c r="D3" s="450"/>
      <c r="E3" s="450"/>
      <c r="F3" s="450"/>
      <c r="G3" s="451"/>
      <c r="H3" s="73"/>
      <c r="I3" s="73"/>
      <c r="J3" s="73"/>
      <c r="K3" s="73"/>
    </row>
    <row r="4" spans="1:11" ht="79.900000000000006" customHeight="1">
      <c r="A4" s="452" t="str">
        <f>+'ANEXO 3 OFERTA ECON.'!B13</f>
        <v>2.5</v>
      </c>
      <c r="B4" s="454" t="str">
        <f>+'ANEXO 3 OFERTA ECON.'!C13</f>
        <v xml:space="preserve">Suministro e instalación de gabinete autosoportado en lámina galvanizada de 598 mm de ancho x 840 mm de alto x 460 mm de fondo en lámina CR calibre 16, con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horizontal superior del armario, deben poseer una agarradera que facilite su accionamiento y las bisagras deben ser galvanizadas, cromadas, niqueladas o en acero inoxidable, bronce o aluminio suficientemente fuertes para asegurar rígidamente la puerta de la estructura e instaladas sin que pierdan el recubrimiento protector IP 30.
El encerramiento metálico deberá estar debidamente marcado y cumplir con los requerimientos mínimos de seguridad definidos por el RETIE numeral 20.23. </v>
      </c>
      <c r="C4" s="478"/>
      <c r="D4" s="478"/>
      <c r="E4" s="479"/>
      <c r="F4" s="460" t="s">
        <v>11</v>
      </c>
      <c r="G4" s="462" t="str">
        <f>+'ANEXO 3 OFERTA ECON.'!D13</f>
        <v>und</v>
      </c>
      <c r="H4" s="73"/>
      <c r="I4" s="73"/>
      <c r="J4" s="73"/>
      <c r="K4" s="73"/>
    </row>
    <row r="5" spans="1:11" ht="52.5" customHeight="1">
      <c r="A5" s="453"/>
      <c r="B5" s="480"/>
      <c r="C5" s="481"/>
      <c r="D5" s="481"/>
      <c r="E5" s="482"/>
      <c r="F5" s="461"/>
      <c r="G5" s="463"/>
      <c r="H5" s="73"/>
      <c r="I5" s="73"/>
      <c r="J5" s="73"/>
      <c r="K5" s="73"/>
    </row>
    <row r="6" spans="1:11" ht="15.75">
      <c r="A6" s="393" t="s">
        <v>173</v>
      </c>
      <c r="B6" s="435"/>
      <c r="C6" s="435"/>
      <c r="D6" s="435"/>
      <c r="E6" s="435"/>
      <c r="F6" s="435"/>
      <c r="G6" s="436"/>
      <c r="H6" s="73"/>
      <c r="I6" s="73"/>
      <c r="J6" s="73"/>
      <c r="K6" s="73"/>
    </row>
    <row r="7" spans="1:11" ht="15.75">
      <c r="A7" s="60" t="s">
        <v>10</v>
      </c>
      <c r="B7" s="416" t="s">
        <v>0</v>
      </c>
      <c r="C7" s="417"/>
      <c r="D7" s="61" t="s">
        <v>174</v>
      </c>
      <c r="E7" s="61" t="s">
        <v>175</v>
      </c>
      <c r="F7" s="61" t="s">
        <v>176</v>
      </c>
      <c r="G7" s="62" t="s">
        <v>177</v>
      </c>
      <c r="H7" s="73"/>
      <c r="I7" s="73"/>
      <c r="J7" s="73"/>
      <c r="K7" s="73"/>
    </row>
    <row r="8" spans="1:11" ht="15.75">
      <c r="A8" s="75">
        <v>1</v>
      </c>
      <c r="B8" s="505" t="s">
        <v>272</v>
      </c>
      <c r="C8" s="506"/>
      <c r="D8" s="76" t="s">
        <v>199</v>
      </c>
      <c r="E8" s="82">
        <v>0</v>
      </c>
      <c r="F8" s="88">
        <v>1</v>
      </c>
      <c r="G8" s="182">
        <f>E8*F8</f>
        <v>0</v>
      </c>
      <c r="H8" s="73"/>
      <c r="I8" s="73"/>
      <c r="J8" s="73"/>
      <c r="K8" s="73"/>
    </row>
    <row r="9" spans="1:11" ht="15.75">
      <c r="A9" s="75">
        <v>2</v>
      </c>
      <c r="B9" s="464" t="s">
        <v>328</v>
      </c>
      <c r="C9" s="465"/>
      <c r="D9" s="76" t="s">
        <v>199</v>
      </c>
      <c r="E9" s="82">
        <v>0</v>
      </c>
      <c r="F9" s="76">
        <v>0.2</v>
      </c>
      <c r="G9" s="182">
        <f>E9*F9</f>
        <v>0</v>
      </c>
      <c r="H9" s="73"/>
      <c r="I9" s="73"/>
      <c r="J9" s="73"/>
      <c r="K9" s="73"/>
    </row>
    <row r="10" spans="1:11" ht="15.75">
      <c r="A10" s="395" t="s">
        <v>182</v>
      </c>
      <c r="B10" s="433"/>
      <c r="C10" s="433"/>
      <c r="D10" s="433"/>
      <c r="E10" s="433"/>
      <c r="F10" s="434"/>
      <c r="G10" s="180">
        <f>SUM(G8:G9)</f>
        <v>0</v>
      </c>
      <c r="H10" s="73"/>
      <c r="I10" s="73"/>
      <c r="J10" s="73"/>
      <c r="K10" s="73"/>
    </row>
    <row r="11" spans="1:11" ht="15.75">
      <c r="A11" s="393" t="s">
        <v>183</v>
      </c>
      <c r="B11" s="435"/>
      <c r="C11" s="435"/>
      <c r="D11" s="435"/>
      <c r="E11" s="435"/>
      <c r="F11" s="435"/>
      <c r="G11" s="436"/>
      <c r="H11" s="73"/>
      <c r="I11" s="73"/>
      <c r="J11" s="73"/>
      <c r="K11" s="73"/>
    </row>
    <row r="12" spans="1:11" ht="15.75">
      <c r="A12" s="60" t="s">
        <v>10</v>
      </c>
      <c r="B12" s="416" t="s">
        <v>0</v>
      </c>
      <c r="C12" s="417"/>
      <c r="D12" s="61" t="s">
        <v>184</v>
      </c>
      <c r="E12" s="66" t="s">
        <v>185</v>
      </c>
      <c r="F12" s="61" t="s">
        <v>12</v>
      </c>
      <c r="G12" s="62" t="s">
        <v>177</v>
      </c>
      <c r="H12" s="73"/>
      <c r="I12" s="73"/>
      <c r="J12" s="73"/>
      <c r="K12" s="73"/>
    </row>
    <row r="13" spans="1:11" ht="16.149999999999999" customHeight="1">
      <c r="A13" s="101">
        <v>1</v>
      </c>
      <c r="B13" s="507" t="s">
        <v>237</v>
      </c>
      <c r="C13" s="508"/>
      <c r="D13" s="99" t="str">
        <f>VLOOKUP(B13,[45]Materiales!$A$5:$B$93,2,FALSE)</f>
        <v>und</v>
      </c>
      <c r="E13" s="102">
        <v>0</v>
      </c>
      <c r="F13" s="99">
        <v>1</v>
      </c>
      <c r="G13" s="188">
        <f t="shared" ref="G13:G33" si="0">E13*F13</f>
        <v>0</v>
      </c>
      <c r="H13" s="73"/>
      <c r="I13" s="73"/>
      <c r="J13" s="73"/>
      <c r="K13" s="73"/>
    </row>
    <row r="14" spans="1:11" ht="15.75">
      <c r="A14" s="101">
        <v>2</v>
      </c>
      <c r="B14" s="507" t="s">
        <v>238</v>
      </c>
      <c r="C14" s="508"/>
      <c r="D14" s="99" t="str">
        <f>VLOOKUP(B14,[45]Materiales!$A$5:$B$93,2,FALSE)</f>
        <v>und</v>
      </c>
      <c r="E14" s="102">
        <v>0</v>
      </c>
      <c r="F14" s="103">
        <v>2</v>
      </c>
      <c r="G14" s="190">
        <f t="shared" si="0"/>
        <v>0</v>
      </c>
      <c r="H14" s="73"/>
      <c r="I14" s="73"/>
      <c r="J14" s="73"/>
      <c r="K14" s="73"/>
    </row>
    <row r="15" spans="1:11" ht="15.75">
      <c r="A15" s="101">
        <v>3</v>
      </c>
      <c r="B15" s="472" t="s">
        <v>239</v>
      </c>
      <c r="C15" s="473"/>
      <c r="D15" s="229" t="str">
        <f>VLOOKUP(B15,[45]Materiales!$A$5:$B$122,2,FALSE)</f>
        <v>und</v>
      </c>
      <c r="E15" s="102">
        <v>0</v>
      </c>
      <c r="F15" s="229">
        <v>1</v>
      </c>
      <c r="G15" s="190">
        <f t="shared" si="0"/>
        <v>0</v>
      </c>
      <c r="H15" s="73"/>
      <c r="I15" s="73"/>
      <c r="J15" s="73"/>
      <c r="K15" s="73"/>
    </row>
    <row r="16" spans="1:11" ht="15" customHeight="1">
      <c r="A16" s="101">
        <v>4</v>
      </c>
      <c r="B16" s="472" t="s">
        <v>240</v>
      </c>
      <c r="C16" s="473"/>
      <c r="D16" s="76" t="str">
        <f>VLOOKUP(B16,[45]Materiales!$A$5:$B$122,2,FALSE)</f>
        <v>und</v>
      </c>
      <c r="E16" s="102">
        <v>0</v>
      </c>
      <c r="F16" s="76">
        <v>1</v>
      </c>
      <c r="G16" s="188">
        <f t="shared" si="0"/>
        <v>0</v>
      </c>
      <c r="H16" s="73"/>
      <c r="I16" s="73"/>
      <c r="J16" s="73"/>
      <c r="K16" s="73"/>
    </row>
    <row r="17" spans="1:11" ht="15" customHeight="1">
      <c r="A17" s="101">
        <v>5</v>
      </c>
      <c r="B17" s="472" t="s">
        <v>241</v>
      </c>
      <c r="C17" s="473"/>
      <c r="D17" s="76" t="str">
        <f>VLOOKUP(B17,[45]Materiales!$A$5:$B$122,2,FALSE)</f>
        <v>und</v>
      </c>
      <c r="E17" s="102">
        <v>0</v>
      </c>
      <c r="F17" s="76">
        <v>3</v>
      </c>
      <c r="G17" s="188">
        <f t="shared" si="0"/>
        <v>0</v>
      </c>
      <c r="H17" s="73"/>
      <c r="I17" s="73"/>
      <c r="J17" s="73"/>
      <c r="K17" s="73"/>
    </row>
    <row r="18" spans="1:11" ht="15.6" customHeight="1">
      <c r="A18" s="101">
        <v>6</v>
      </c>
      <c r="B18" s="472" t="s">
        <v>242</v>
      </c>
      <c r="C18" s="473"/>
      <c r="D18" s="76" t="str">
        <f>VLOOKUP(B18,[45]Materiales!$A$5:$B$93,2,FALSE)</f>
        <v>m</v>
      </c>
      <c r="E18" s="102">
        <v>0</v>
      </c>
      <c r="F18" s="76">
        <v>4.5</v>
      </c>
      <c r="G18" s="188">
        <f t="shared" si="0"/>
        <v>0</v>
      </c>
      <c r="H18" s="73"/>
      <c r="I18" s="73"/>
      <c r="J18" s="73"/>
      <c r="K18" s="73"/>
    </row>
    <row r="19" spans="1:11" ht="15.75">
      <c r="A19" s="101">
        <v>7</v>
      </c>
      <c r="B19" s="472" t="s">
        <v>243</v>
      </c>
      <c r="C19" s="473"/>
      <c r="D19" s="76" t="str">
        <f>VLOOKUP(B19,[45]Materiales!$A$5:$B$116,2,FALSE)</f>
        <v>m</v>
      </c>
      <c r="E19" s="102">
        <v>0</v>
      </c>
      <c r="F19" s="76">
        <v>3</v>
      </c>
      <c r="G19" s="188">
        <f t="shared" si="0"/>
        <v>0</v>
      </c>
      <c r="H19" s="73"/>
      <c r="I19" s="73"/>
      <c r="J19" s="73"/>
      <c r="K19" s="73"/>
    </row>
    <row r="20" spans="1:11" ht="15" customHeight="1">
      <c r="A20" s="101">
        <v>8</v>
      </c>
      <c r="B20" s="222" t="s">
        <v>244</v>
      </c>
      <c r="C20" s="223"/>
      <c r="D20" s="76" t="str">
        <f>VLOOKUP(B20,[45]Materiales!$A$5:$B$116,2,FALSE)</f>
        <v>m</v>
      </c>
      <c r="E20" s="102">
        <v>0</v>
      </c>
      <c r="F20" s="76">
        <v>3</v>
      </c>
      <c r="G20" s="188">
        <f t="shared" si="0"/>
        <v>0</v>
      </c>
      <c r="H20" s="73"/>
      <c r="I20" s="73"/>
      <c r="J20" s="73"/>
      <c r="K20" s="73"/>
    </row>
    <row r="21" spans="1:11" ht="15" customHeight="1">
      <c r="A21" s="101">
        <v>9</v>
      </c>
      <c r="B21" s="472" t="s">
        <v>245</v>
      </c>
      <c r="C21" s="473"/>
      <c r="D21" s="76" t="str">
        <f>VLOOKUP(B21,[45]Materiales!$A$5:$B$93,2,FALSE)</f>
        <v>und</v>
      </c>
      <c r="E21" s="102">
        <v>0</v>
      </c>
      <c r="F21" s="76">
        <v>1</v>
      </c>
      <c r="G21" s="188">
        <f t="shared" si="0"/>
        <v>0</v>
      </c>
      <c r="H21" s="73"/>
      <c r="I21" s="73"/>
      <c r="J21" s="73"/>
      <c r="K21" s="73"/>
    </row>
    <row r="22" spans="1:11" ht="15.75">
      <c r="A22" s="101">
        <v>10</v>
      </c>
      <c r="B22" s="472" t="s">
        <v>246</v>
      </c>
      <c r="C22" s="473"/>
      <c r="D22" s="76" t="str">
        <f>VLOOKUP(B22,[45]Materiales!$A$5:$B$93,2,FALSE)</f>
        <v>und</v>
      </c>
      <c r="E22" s="102">
        <v>0</v>
      </c>
      <c r="F22" s="76">
        <v>15</v>
      </c>
      <c r="G22" s="188">
        <f t="shared" si="0"/>
        <v>0</v>
      </c>
      <c r="H22" s="73"/>
      <c r="I22" s="73"/>
      <c r="J22" s="73"/>
      <c r="K22" s="73"/>
    </row>
    <row r="23" spans="1:11" ht="15.75">
      <c r="A23" s="101">
        <v>11</v>
      </c>
      <c r="B23" s="472" t="s">
        <v>247</v>
      </c>
      <c r="C23" s="473"/>
      <c r="D23" s="76" t="str">
        <f>VLOOKUP(B23,[45]Materiales!$A$5:$B$93,2,FALSE)</f>
        <v>und</v>
      </c>
      <c r="E23" s="102">
        <v>0</v>
      </c>
      <c r="F23" s="76">
        <v>1</v>
      </c>
      <c r="G23" s="188">
        <f t="shared" si="0"/>
        <v>0</v>
      </c>
      <c r="H23" s="73"/>
      <c r="I23" s="73"/>
      <c r="J23" s="73"/>
      <c r="K23" s="73" t="s">
        <v>248</v>
      </c>
    </row>
    <row r="24" spans="1:11" ht="47.45" customHeight="1">
      <c r="A24" s="101">
        <v>12</v>
      </c>
      <c r="B24" s="472" t="s">
        <v>249</v>
      </c>
      <c r="C24" s="473"/>
      <c r="D24" s="76" t="str">
        <f>VLOOKUP(B24,[45]Materiales!$A$5:$B$93,2,FALSE)</f>
        <v>und</v>
      </c>
      <c r="E24" s="102">
        <v>0</v>
      </c>
      <c r="F24" s="76">
        <v>1</v>
      </c>
      <c r="G24" s="188">
        <f t="shared" si="0"/>
        <v>0</v>
      </c>
      <c r="H24" s="73"/>
      <c r="I24" s="73"/>
      <c r="J24" s="73"/>
      <c r="K24" s="73" t="s">
        <v>250</v>
      </c>
    </row>
    <row r="25" spans="1:11" ht="15" customHeight="1">
      <c r="A25" s="101">
        <v>13</v>
      </c>
      <c r="B25" s="507" t="s">
        <v>251</v>
      </c>
      <c r="C25" s="508"/>
      <c r="D25" s="99" t="str">
        <f>VLOOKUP(B25,[45]Materiales!$A$5:$B$93,2,FALSE)</f>
        <v>und</v>
      </c>
      <c r="E25" s="102">
        <v>0</v>
      </c>
      <c r="F25" s="99">
        <v>1</v>
      </c>
      <c r="G25" s="188">
        <f t="shared" si="0"/>
        <v>0</v>
      </c>
      <c r="H25" s="73"/>
      <c r="I25" s="73"/>
      <c r="J25" s="73"/>
      <c r="K25" s="73" t="s">
        <v>252</v>
      </c>
    </row>
    <row r="26" spans="1:11" ht="15" customHeight="1">
      <c r="A26" s="101">
        <v>14</v>
      </c>
      <c r="B26" s="507" t="s">
        <v>253</v>
      </c>
      <c r="C26" s="508"/>
      <c r="D26" s="99" t="str">
        <f>VLOOKUP(B26,[45]Materiales!$A$5:$B$93,2,FALSE)</f>
        <v>und</v>
      </c>
      <c r="E26" s="102">
        <v>0</v>
      </c>
      <c r="F26" s="99">
        <v>1</v>
      </c>
      <c r="G26" s="188">
        <f t="shared" si="0"/>
        <v>0</v>
      </c>
      <c r="H26" s="73"/>
      <c r="I26" s="73"/>
      <c r="J26" s="73"/>
      <c r="K26" s="73"/>
    </row>
    <row r="27" spans="1:11" ht="15" customHeight="1">
      <c r="A27" s="101">
        <v>15</v>
      </c>
      <c r="B27" s="507" t="s">
        <v>254</v>
      </c>
      <c r="C27" s="508"/>
      <c r="D27" s="99" t="str">
        <f>VLOOKUP(B27,[45]Materiales!$A$5:$B$93,2,FALSE)</f>
        <v>und</v>
      </c>
      <c r="E27" s="102">
        <v>0</v>
      </c>
      <c r="F27" s="99">
        <v>4</v>
      </c>
      <c r="G27" s="188">
        <f t="shared" si="0"/>
        <v>0</v>
      </c>
      <c r="H27" s="73"/>
      <c r="I27" s="73"/>
      <c r="J27" s="73"/>
      <c r="K27" s="73"/>
    </row>
    <row r="28" spans="1:11" ht="15" customHeight="1">
      <c r="A28" s="101">
        <v>16</v>
      </c>
      <c r="B28" s="507" t="s">
        <v>255</v>
      </c>
      <c r="C28" s="508"/>
      <c r="D28" s="99" t="str">
        <f>VLOOKUP(B28,[45]Materiales!$A$5:$B$93,2,FALSE)</f>
        <v>und</v>
      </c>
      <c r="E28" s="102">
        <v>0</v>
      </c>
      <c r="F28" s="99">
        <v>6</v>
      </c>
      <c r="G28" s="188">
        <f t="shared" si="0"/>
        <v>0</v>
      </c>
      <c r="H28" s="73"/>
      <c r="I28" s="73"/>
      <c r="J28" s="73"/>
      <c r="K28" s="73"/>
    </row>
    <row r="29" spans="1:11" ht="15" customHeight="1">
      <c r="A29" s="101">
        <v>17</v>
      </c>
      <c r="B29" s="507" t="s">
        <v>256</v>
      </c>
      <c r="C29" s="508"/>
      <c r="D29" s="99" t="str">
        <f>VLOOKUP(B29,[45]Materiales!$A$5:$B$93,2,FALSE)</f>
        <v>und</v>
      </c>
      <c r="E29" s="102">
        <v>0</v>
      </c>
      <c r="F29" s="99">
        <v>8</v>
      </c>
      <c r="G29" s="188">
        <f t="shared" si="0"/>
        <v>0</v>
      </c>
      <c r="H29" s="73"/>
      <c r="I29" s="73"/>
      <c r="J29" s="73"/>
      <c r="K29" s="73"/>
    </row>
    <row r="30" spans="1:11" ht="15.75">
      <c r="A30" s="101">
        <v>18</v>
      </c>
      <c r="B30" s="507" t="s">
        <v>257</v>
      </c>
      <c r="C30" s="508"/>
      <c r="D30" s="99" t="str">
        <f>VLOOKUP(B30,[45]Materiales!$A$5:$B$93,2,FALSE)</f>
        <v>und</v>
      </c>
      <c r="E30" s="102">
        <v>0</v>
      </c>
      <c r="F30" s="99">
        <v>6</v>
      </c>
      <c r="G30" s="188">
        <f t="shared" si="0"/>
        <v>0</v>
      </c>
      <c r="H30" s="73"/>
      <c r="I30" s="73"/>
      <c r="J30" s="73"/>
      <c r="K30" s="73"/>
    </row>
    <row r="31" spans="1:11" ht="15.75">
      <c r="A31" s="101">
        <v>19</v>
      </c>
      <c r="B31" s="507" t="s">
        <v>233</v>
      </c>
      <c r="C31" s="508"/>
      <c r="D31" s="99" t="str">
        <f>VLOOKUP(B31,[45]Materiales!$A$5:$B$93,2,FALSE)</f>
        <v>und</v>
      </c>
      <c r="E31" s="102">
        <v>0</v>
      </c>
      <c r="F31" s="99">
        <v>3</v>
      </c>
      <c r="G31" s="188">
        <f t="shared" si="0"/>
        <v>0</v>
      </c>
      <c r="H31" s="73"/>
      <c r="I31" s="73"/>
      <c r="J31" s="73"/>
      <c r="K31" s="73"/>
    </row>
    <row r="32" spans="1:11" ht="15" customHeight="1">
      <c r="A32" s="101">
        <v>20</v>
      </c>
      <c r="B32" s="507" t="s">
        <v>258</v>
      </c>
      <c r="C32" s="508"/>
      <c r="D32" s="99" t="str">
        <f>VLOOKUP(B32,[45]Materiales!$A$5:$B$93,2,FALSE)</f>
        <v>und</v>
      </c>
      <c r="E32" s="102">
        <v>0</v>
      </c>
      <c r="F32" s="99">
        <v>1</v>
      </c>
      <c r="G32" s="188">
        <f t="shared" si="0"/>
        <v>0</v>
      </c>
      <c r="H32" s="73"/>
      <c r="I32" s="73"/>
      <c r="J32" s="73"/>
      <c r="K32" s="73"/>
    </row>
    <row r="33" spans="1:11" ht="15" customHeight="1">
      <c r="A33" s="101">
        <v>21</v>
      </c>
      <c r="B33" s="507" t="s">
        <v>259</v>
      </c>
      <c r="C33" s="508"/>
      <c r="D33" s="99" t="str">
        <f>VLOOKUP(B33,[45]Materiales!$A$5:$B$93,2,FALSE)</f>
        <v>und</v>
      </c>
      <c r="E33" s="102">
        <v>0</v>
      </c>
      <c r="F33" s="99">
        <v>18</v>
      </c>
      <c r="G33" s="188">
        <f t="shared" si="0"/>
        <v>0</v>
      </c>
      <c r="H33" s="73"/>
      <c r="I33" s="73"/>
      <c r="J33" s="73"/>
      <c r="K33" s="73"/>
    </row>
    <row r="34" spans="1:11" ht="15.75">
      <c r="A34" s="509" t="s">
        <v>182</v>
      </c>
      <c r="B34" s="510"/>
      <c r="C34" s="510"/>
      <c r="D34" s="510"/>
      <c r="E34" s="510"/>
      <c r="F34" s="511"/>
      <c r="G34" s="191">
        <f>ROUND(SUM(G13:G33),0)</f>
        <v>0</v>
      </c>
      <c r="H34" s="73"/>
      <c r="I34" s="73"/>
      <c r="J34" s="73"/>
      <c r="K34" s="73"/>
    </row>
    <row r="35" spans="1:11" ht="15.75">
      <c r="A35" s="393" t="s">
        <v>186</v>
      </c>
      <c r="B35" s="435"/>
      <c r="C35" s="435"/>
      <c r="D35" s="435"/>
      <c r="E35" s="435"/>
      <c r="F35" s="435"/>
      <c r="G35" s="436"/>
      <c r="H35" s="73"/>
      <c r="I35" s="73"/>
      <c r="J35" s="73"/>
      <c r="K35" s="73"/>
    </row>
    <row r="36" spans="1:11" ht="31.5">
      <c r="A36" s="60" t="s">
        <v>10</v>
      </c>
      <c r="B36" s="61" t="s">
        <v>260</v>
      </c>
      <c r="C36" s="61" t="s">
        <v>11</v>
      </c>
      <c r="D36" s="61" t="s">
        <v>12</v>
      </c>
      <c r="E36" s="61" t="s">
        <v>215</v>
      </c>
      <c r="F36" s="66" t="s">
        <v>189</v>
      </c>
      <c r="G36" s="62" t="s">
        <v>177</v>
      </c>
      <c r="H36" s="73"/>
      <c r="I36" s="73"/>
      <c r="J36" s="73"/>
      <c r="K36" s="73"/>
    </row>
    <row r="37" spans="1:11" ht="15.75">
      <c r="A37" s="75">
        <v>1</v>
      </c>
      <c r="B37" s="152" t="s">
        <v>326</v>
      </c>
      <c r="C37" s="76" t="s">
        <v>75</v>
      </c>
      <c r="D37" s="81">
        <v>40</v>
      </c>
      <c r="E37" s="82">
        <v>0</v>
      </c>
      <c r="F37" s="104">
        <v>0</v>
      </c>
      <c r="G37" s="182">
        <f>D37*E37+F37</f>
        <v>0</v>
      </c>
      <c r="H37" s="73"/>
      <c r="I37" s="73"/>
      <c r="J37" s="73"/>
      <c r="K37" s="73"/>
    </row>
    <row r="38" spans="1:11" ht="15.75">
      <c r="A38" s="75">
        <v>2</v>
      </c>
      <c r="B38" s="152" t="s">
        <v>327</v>
      </c>
      <c r="C38" s="76" t="s">
        <v>75</v>
      </c>
      <c r="D38" s="81">
        <v>40</v>
      </c>
      <c r="E38" s="82">
        <v>0</v>
      </c>
      <c r="F38" s="104">
        <v>0</v>
      </c>
      <c r="G38" s="182">
        <f>D38*E38+F38</f>
        <v>0</v>
      </c>
      <c r="H38" s="73"/>
      <c r="I38" s="73"/>
      <c r="J38" s="73"/>
      <c r="K38" s="73"/>
    </row>
    <row r="39" spans="1:11" ht="15.75">
      <c r="A39" s="75"/>
      <c r="B39" s="64"/>
      <c r="C39" s="76"/>
      <c r="D39" s="81"/>
      <c r="E39" s="86"/>
      <c r="F39" s="86"/>
      <c r="G39" s="182"/>
      <c r="H39" s="73"/>
      <c r="I39" s="73"/>
      <c r="J39" s="73"/>
      <c r="K39" s="73"/>
    </row>
    <row r="40" spans="1:11" ht="15.75">
      <c r="A40" s="427" t="s">
        <v>182</v>
      </c>
      <c r="B40" s="431"/>
      <c r="C40" s="431"/>
      <c r="D40" s="431"/>
      <c r="E40" s="431"/>
      <c r="F40" s="432"/>
      <c r="G40" s="180">
        <f>ROUND(SUM(G37:G39),0)</f>
        <v>0</v>
      </c>
      <c r="H40" s="73"/>
      <c r="I40" s="73"/>
      <c r="J40" s="73"/>
      <c r="K40" s="73"/>
    </row>
    <row r="41" spans="1:11" ht="15.75">
      <c r="A41" s="393" t="s">
        <v>190</v>
      </c>
      <c r="B41" s="435"/>
      <c r="C41" s="435"/>
      <c r="D41" s="435"/>
      <c r="E41" s="435"/>
      <c r="F41" s="435"/>
      <c r="G41" s="436"/>
      <c r="H41" s="73"/>
      <c r="I41" s="73"/>
      <c r="J41" s="73"/>
      <c r="K41" s="73"/>
    </row>
    <row r="42" spans="1:11" ht="15.75">
      <c r="A42" s="60" t="s">
        <v>10</v>
      </c>
      <c r="B42" s="61" t="s">
        <v>0</v>
      </c>
      <c r="C42" s="61" t="s">
        <v>12</v>
      </c>
      <c r="D42" s="66" t="s">
        <v>191</v>
      </c>
      <c r="E42" s="61" t="s">
        <v>192</v>
      </c>
      <c r="F42" s="61" t="s">
        <v>193</v>
      </c>
      <c r="G42" s="62" t="s">
        <v>194</v>
      </c>
      <c r="H42" s="73"/>
      <c r="I42" s="73"/>
      <c r="J42" s="73"/>
      <c r="K42" s="73"/>
    </row>
    <row r="43" spans="1:11" ht="15.75">
      <c r="A43" s="75">
        <v>1</v>
      </c>
      <c r="B43" s="152" t="s">
        <v>227</v>
      </c>
      <c r="C43" s="145">
        <v>2</v>
      </c>
      <c r="D43" s="160">
        <v>0</v>
      </c>
      <c r="E43" s="160">
        <v>0</v>
      </c>
      <c r="F43" s="85">
        <v>1</v>
      </c>
      <c r="G43" s="182">
        <f>ROUND((D43+E43)*C43*F43,0)</f>
        <v>0</v>
      </c>
      <c r="H43" s="73"/>
      <c r="I43" s="73"/>
      <c r="J43" s="73"/>
      <c r="K43" s="73"/>
    </row>
    <row r="44" spans="1:11" ht="15.75">
      <c r="A44" s="75">
        <v>2</v>
      </c>
      <c r="B44" s="152" t="s">
        <v>218</v>
      </c>
      <c r="C44" s="145">
        <v>1</v>
      </c>
      <c r="D44" s="82">
        <v>0</v>
      </c>
      <c r="E44" s="82">
        <v>0</v>
      </c>
      <c r="F44" s="85">
        <f>+F43</f>
        <v>1</v>
      </c>
      <c r="G44" s="182">
        <f>ROUND((D44+E44)*C44*F44,0)</f>
        <v>0</v>
      </c>
      <c r="H44" s="73"/>
      <c r="I44" s="73"/>
      <c r="J44" s="73"/>
      <c r="K44" s="73"/>
    </row>
    <row r="45" spans="1:11" ht="15.75">
      <c r="A45" s="75"/>
      <c r="B45" s="65"/>
      <c r="C45" s="65"/>
      <c r="D45" s="86"/>
      <c r="E45" s="91"/>
      <c r="F45" s="150"/>
      <c r="G45" s="182"/>
      <c r="H45" s="73"/>
      <c r="I45" s="73"/>
      <c r="J45" s="73"/>
      <c r="K45" s="73"/>
    </row>
    <row r="46" spans="1:11" ht="15.75">
      <c r="A46" s="395" t="s">
        <v>182</v>
      </c>
      <c r="B46" s="433"/>
      <c r="C46" s="433"/>
      <c r="D46" s="433"/>
      <c r="E46" s="433"/>
      <c r="F46" s="434"/>
      <c r="G46" s="180">
        <f>SUM(G43:G45)</f>
        <v>0</v>
      </c>
      <c r="H46" s="73"/>
      <c r="I46" s="73"/>
      <c r="J46" s="105"/>
      <c r="K46" s="73"/>
    </row>
    <row r="47" spans="1:11" ht="16.5" thickBot="1">
      <c r="A47" s="428" t="s">
        <v>196</v>
      </c>
      <c r="B47" s="429"/>
      <c r="C47" s="429"/>
      <c r="D47" s="429"/>
      <c r="E47" s="429"/>
      <c r="F47" s="430"/>
      <c r="G47" s="184">
        <f>G10+G34+G40+G46</f>
        <v>0</v>
      </c>
      <c r="H47" s="73"/>
      <c r="I47" s="73"/>
      <c r="J47" s="73"/>
      <c r="K47" s="73"/>
    </row>
    <row r="48" spans="1:11" ht="15.75">
      <c r="A48" s="173"/>
      <c r="B48" s="1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5.75">
      <c r="A49" s="173"/>
      <c r="B49" s="1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5.75">
      <c r="A50" s="173"/>
      <c r="B50" s="1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5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5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5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5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5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5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5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5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5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5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5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5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5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5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5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5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5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5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5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5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5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5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5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5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5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5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5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5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5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5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5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5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5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5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5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5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5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5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5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5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5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5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5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pans="1:11" ht="15.7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</row>
    <row r="98" spans="1:11" ht="15.7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</row>
    <row r="99" spans="1:11" ht="15.7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</row>
    <row r="100" spans="1:11" ht="15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1:11" ht="15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</row>
    <row r="102" spans="1:11" ht="15.7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</row>
    <row r="103" spans="1:11" ht="15.7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</row>
    <row r="104" spans="1:11" ht="15.7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</row>
    <row r="105" spans="1:11" ht="15.7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</row>
    <row r="106" spans="1:11" ht="15.7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</row>
    <row r="107" spans="1:11" ht="15.7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</row>
  </sheetData>
  <sortState ref="B13:G34">
    <sortCondition ref="B13:B34"/>
  </sortState>
  <mergeCells count="40">
    <mergeCell ref="A1:G1"/>
    <mergeCell ref="A2:G2"/>
    <mergeCell ref="A3:G3"/>
    <mergeCell ref="A4:A5"/>
    <mergeCell ref="B4:E5"/>
    <mergeCell ref="F4:F5"/>
    <mergeCell ref="G4:G5"/>
    <mergeCell ref="A46:F46"/>
    <mergeCell ref="A40:F40"/>
    <mergeCell ref="B33:C33"/>
    <mergeCell ref="B25:C25"/>
    <mergeCell ref="A41:G41"/>
    <mergeCell ref="B26:C26"/>
    <mergeCell ref="B27:C27"/>
    <mergeCell ref="A34:F34"/>
    <mergeCell ref="B13:C13"/>
    <mergeCell ref="B24:C24"/>
    <mergeCell ref="B29:C29"/>
    <mergeCell ref="B28:C28"/>
    <mergeCell ref="B18:C18"/>
    <mergeCell ref="B19:C19"/>
    <mergeCell ref="B17:C17"/>
    <mergeCell ref="B16:C16"/>
    <mergeCell ref="B15:C15"/>
    <mergeCell ref="A47:F47"/>
    <mergeCell ref="A6:G6"/>
    <mergeCell ref="A11:G11"/>
    <mergeCell ref="A35:G35"/>
    <mergeCell ref="B7:C7"/>
    <mergeCell ref="B8:C8"/>
    <mergeCell ref="B9:C9"/>
    <mergeCell ref="B30:C30"/>
    <mergeCell ref="B31:C31"/>
    <mergeCell ref="A10:F10"/>
    <mergeCell ref="B23:C23"/>
    <mergeCell ref="B22:C22"/>
    <mergeCell ref="B21:C21"/>
    <mergeCell ref="B32:C32"/>
    <mergeCell ref="B12:C12"/>
    <mergeCell ref="B14:C14"/>
  </mergeCells>
  <dataValidations count="1">
    <dataValidation type="list" allowBlank="1" showInputMessage="1" showErrorMessage="1" sqref="B24:C24" xr:uid="{00000000-0002-0000-1600-000000000000}">
      <formula1>$K$24:$K$26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PRESUPUESTO GENERAL SEGÚN MGA</vt:lpstr>
      <vt:lpstr>Hoja1</vt:lpstr>
      <vt:lpstr>ANEXO 3 OFERTA ECON.</vt:lpstr>
      <vt:lpstr>1.1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4.1</vt:lpstr>
      <vt:lpstr>5.1</vt:lpstr>
      <vt:lpstr>APU PGS</vt:lpstr>
      <vt:lpstr>Ppto. PMA</vt:lpstr>
      <vt:lpstr>'1.1'!Área_de_impresión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'2.7'!Área_de_impresión</vt:lpstr>
      <vt:lpstr>'2.8'!Área_de_impresión</vt:lpstr>
      <vt:lpstr>'3.1'!Área_de_impresión</vt:lpstr>
      <vt:lpstr>'3.2'!Área_de_impresión</vt:lpstr>
      <vt:lpstr>'4.1'!Área_de_impresión</vt:lpstr>
      <vt:lpstr>'5.1'!Área_de_impresión</vt:lpstr>
      <vt:lpstr>'ANEXO 3 OFERTA ECON.'!Área_de_impresión</vt:lpstr>
      <vt:lpstr>'Ppto. PMA'!Área_de_impresión</vt:lpstr>
      <vt:lpstr>'ANEXO 3 OFERTA ECON.'!pg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Carlos Alberto Triana Grajales</cp:lastModifiedBy>
  <cp:revision/>
  <cp:lastPrinted>2025-12-01T11:50:39Z</cp:lastPrinted>
  <dcterms:created xsi:type="dcterms:W3CDTF">2021-08-26T13:05:10Z</dcterms:created>
  <dcterms:modified xsi:type="dcterms:W3CDTF">2025-12-01T12:37:17Z</dcterms:modified>
  <cp:category/>
  <cp:contentStatus/>
</cp:coreProperties>
</file>