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mgonzalez\Documents\FAZNI 2025\CONTRATO FAZNI GGC-1827-2025\PRECONTRACTUALES\"/>
    </mc:Choice>
  </mc:AlternateContent>
  <xr:revisionPtr revIDLastSave="0" documentId="13_ncr:1_{E160D515-3E54-4DDE-A59B-B6E7F94B3996}" xr6:coauthVersionLast="36" xr6:coauthVersionMax="47" xr10:uidLastSave="{00000000-0000-0000-0000-000000000000}"/>
  <bookViews>
    <workbookView xWindow="-120" yWindow="-120" windowWidth="20730" windowHeight="11040" activeTab="8" xr2:uid="{B0E11A1C-8F23-486D-BE23-B40DC1485A07}"/>
  </bookViews>
  <sheets>
    <sheet name="Presupuesto General" sheetId="5" r:id="rId1"/>
    <sheet name="Flujo de Fondos" sheetId="35" state="hidden" r:id="rId2"/>
    <sheet name="Cronograma" sheetId="51" state="hidden" r:id="rId3"/>
    <sheet name="1.1" sheetId="6" r:id="rId4"/>
    <sheet name="1.2" sheetId="11" r:id="rId5"/>
    <sheet name="1.3" sheetId="42" r:id="rId6"/>
    <sheet name="1.4" sheetId="14" r:id="rId7"/>
    <sheet name="1.5" sheetId="15" r:id="rId8"/>
    <sheet name="1.6" sheetId="16" r:id="rId9"/>
    <sheet name="1.7" sheetId="17" r:id="rId10"/>
    <sheet name="2.1" sheetId="19" r:id="rId11"/>
    <sheet name="2.2" sheetId="44" r:id="rId12"/>
    <sheet name="3.1" sheetId="18" r:id="rId13"/>
    <sheet name="4.1"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0">#REF!</definedName>
    <definedName name="____BGC1">[1]INV!$A$5:$D$8</definedName>
    <definedName name="____BGC3">[1]INV!$F$5:$I$8</definedName>
    <definedName name="____BGC5">[1]INV!$K$5:$N$8</definedName>
    <definedName name="____CAC1">[1]INV!$A$19:$D$22</definedName>
    <definedName name="____CAC3">[1]INV!$F$19:$I$22</definedName>
    <definedName name="____CAC5">[1]INV!$K$19:$N$22</definedName>
    <definedName name="____SBC1">[1]INV!$A$12:$D$15</definedName>
    <definedName name="____SBC3">[1]INV!$F$12:$I$15</definedName>
    <definedName name="____SBC5">[1]INV!$K$12:$N$15</definedName>
    <definedName name="___AFC1">[1]INV!$A$25:$D$28</definedName>
    <definedName name="___AFC3">[1]INV!$F$25:$I$28</definedName>
    <definedName name="___AFC5">[1]INV!$K$25:$N$28</definedName>
    <definedName name="___BGC1">[1]INV!$A$5:$D$8</definedName>
    <definedName name="___BGC3">[1]INV!$F$5:$I$8</definedName>
    <definedName name="___BGC5">[1]INV!$K$5:$N$8</definedName>
    <definedName name="___CAC1">[1]INV!$A$19:$D$22</definedName>
    <definedName name="___CAC3">[1]INV!$F$19:$I$22</definedName>
    <definedName name="___CAC5">[1]INV!$K$19:$N$22</definedName>
    <definedName name="___EST12">#REF!</definedName>
    <definedName name="__123Graph_AMAIN" localSheetId="3" hidden="1">#REF!</definedName>
    <definedName name="__123Graph_AMAIN" localSheetId="2" hidden="1">'[2]ETAPA 50 SMMLV'!#REF!</definedName>
    <definedName name="__123Graph_AMAIN" localSheetId="1" hidden="1">'[2]ETAPA 50 SMMLV'!#REF!</definedName>
    <definedName name="__123Graph_AMAIN" hidden="1">#REF!</definedName>
    <definedName name="__123Graph_BMAIN" localSheetId="3" hidden="1">#REF!</definedName>
    <definedName name="__123Graph_BMAIN" localSheetId="2" hidden="1">'[2]ETAPA 50 SMMLV'!#REF!</definedName>
    <definedName name="__123Graph_BMAIN" localSheetId="1" hidden="1">'[2]ETAPA 50 SMMLV'!#REF!</definedName>
    <definedName name="__123Graph_BMAIN" hidden="1">#REF!</definedName>
    <definedName name="__123Graph_C" localSheetId="3" hidden="1">#REF!</definedName>
    <definedName name="__123Graph_C" localSheetId="2" hidden="1">#REF!</definedName>
    <definedName name="__123Graph_C" localSheetId="1" hidden="1">#REF!</definedName>
    <definedName name="__123Graph_C" hidden="1">#REF!</definedName>
    <definedName name="__123Graph_E" localSheetId="3" hidden="1">#REF!</definedName>
    <definedName name="__123Graph_E" localSheetId="2" hidden="1">#REF!</definedName>
    <definedName name="__123Graph_E" localSheetId="1" hidden="1">#REF!</definedName>
    <definedName name="__123Graph_E" hidden="1">#REF!</definedName>
    <definedName name="__123Graph_F" localSheetId="3" hidden="1">#REF!</definedName>
    <definedName name="__123Graph_F" localSheetId="2" hidden="1">#REF!</definedName>
    <definedName name="__123Graph_F" localSheetId="1" hidden="1">#REF!</definedName>
    <definedName name="__123Graph_F" hidden="1">#REF!</definedName>
    <definedName name="__123Graph_X" localSheetId="3" hidden="1">#REF!</definedName>
    <definedName name="__123Graph_X" localSheetId="2" hidden="1">#REF!</definedName>
    <definedName name="__123Graph_X" localSheetId="1" hidden="1">#REF!</definedName>
    <definedName name="__123Graph_X" hidden="1">#REF!</definedName>
    <definedName name="__123Graph_XMAIN" localSheetId="3" hidden="1">#REF!</definedName>
    <definedName name="__123Graph_XMAIN" localSheetId="2" hidden="1">'[2]ETAPA 50 SMMLV'!#REF!</definedName>
    <definedName name="__123Graph_XMAIN" localSheetId="1" hidden="1">'[2]ETAPA 50 SMMLV'!#REF!</definedName>
    <definedName name="__123Graph_XMAIN" hidden="1">#REF!</definedName>
    <definedName name="__AFC1">[1]INV!$A$25:$D$28</definedName>
    <definedName name="__AFC3">[1]INV!$F$25:$I$28</definedName>
    <definedName name="__AFC5">[1]INV!$K$25:$N$28</definedName>
    <definedName name="__aiu2">[3]AIU!$J$105</definedName>
    <definedName name="__BGC1">[1]INV!$A$5:$D$8</definedName>
    <definedName name="__BGC3">[1]INV!$F$5:$I$8</definedName>
    <definedName name="__BGC5">[1]INV!$K$5:$N$8</definedName>
    <definedName name="__CAC1">[1]INV!$A$19:$D$22</definedName>
    <definedName name="__CAC3">[1]INV!$F$19:$I$22</definedName>
    <definedName name="__CAC5">[1]INV!$K$19:$N$22</definedName>
    <definedName name="__CMU005" localSheetId="3" hidden="1">#REF!</definedName>
    <definedName name="__CMU005" localSheetId="2" hidden="1">#REF!</definedName>
    <definedName name="__CMU005" localSheetId="1" hidden="1">#REF!</definedName>
    <definedName name="__CMU005" hidden="1">#REF!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xlfn.BAHTTEXT" hidden="1">#NAME?</definedName>
    <definedName name="_1">#REF!</definedName>
    <definedName name="_2">#REF!</definedName>
    <definedName name="_AFC1">[1]INV!$A$25:$D$28</definedName>
    <definedName name="_AFC3">[1]INV!$F$25:$I$28</definedName>
    <definedName name="_AFC5">[1]INV!$K$25:$N$28</definedName>
    <definedName name="_aiu2">[3]AIU!$J$105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MU005" localSheetId="3" hidden="1">#REF!</definedName>
    <definedName name="_CMU005" localSheetId="2" hidden="1">#REF!</definedName>
    <definedName name="_CMU005" localSheetId="1" hidden="1">#REF!</definedName>
    <definedName name="_CMU005" hidden="1">#REF!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 localSheetId="3" hidden="1">#REF!</definedName>
    <definedName name="_F" localSheetId="2" hidden="1">#REF!</definedName>
    <definedName name="_F" localSheetId="1" hidden="1">#REF!</definedName>
    <definedName name="_F" hidden="1">#REF!</definedName>
    <definedName name="_Fill" localSheetId="3" hidden="1">#REF!</definedName>
    <definedName name="_Fill" localSheetId="2" hidden="1">#REF!</definedName>
    <definedName name="_Fill" localSheetId="1" hidden="1">#REF!</definedName>
    <definedName name="_Fill" hidden="1">#REF!</definedName>
    <definedName name="_Key1" localSheetId="3" hidden="1">#REF!</definedName>
    <definedName name="_Key1" localSheetId="2" hidden="1">#REF!</definedName>
    <definedName name="_Key1" localSheetId="1" hidden="1">#REF!</definedName>
    <definedName name="_Key1" hidden="1">#REF!</definedName>
    <definedName name="_Key2" localSheetId="3" hidden="1">#REF!</definedName>
    <definedName name="_Key2" localSheetId="2" hidden="1">#REF!</definedName>
    <definedName name="_Key2" localSheetId="1" hidden="1">#REF!</definedName>
    <definedName name="_Key2" hidden="1">#REF!</definedName>
    <definedName name="_Nac2002">#REF!</definedName>
    <definedName name="_Nac2003">#REF!</definedName>
    <definedName name="_Nal2002">#REF!</definedName>
    <definedName name="_Nal2003">#REF!</definedName>
    <definedName name="_Order1" hidden="1">0</definedName>
    <definedName name="_Order2" hidden="1">0</definedName>
    <definedName name="_Regression_Out" localSheetId="3" hidden="1">#REF!</definedName>
    <definedName name="_Regression_Out" localSheetId="2" hidden="1">#REF!</definedName>
    <definedName name="_Regression_Out" localSheetId="1" hidden="1">#REF!</definedName>
    <definedName name="_Regression_Out" hidden="1">#REF!</definedName>
    <definedName name="_Regression_X" localSheetId="3" hidden="1">#REF!</definedName>
    <definedName name="_Regression_X" localSheetId="2" hidden="1">#REF!</definedName>
    <definedName name="_Regression_X" localSheetId="1" hidden="1">#REF!</definedName>
    <definedName name="_Regression_X" hidden="1">#REF!</definedName>
    <definedName name="_Regression_Y" localSheetId="3" hidden="1">#REF!</definedName>
    <definedName name="_Regression_Y" localSheetId="2" hidden="1">#REF!</definedName>
    <definedName name="_Regression_Y" localSheetId="1" hidden="1">#REF!</definedName>
    <definedName name="_Regression_Y" hidden="1">#REF!</definedName>
    <definedName name="_Sort" localSheetId="3" hidden="1">#REF!</definedName>
    <definedName name="_Sort" localSheetId="2" hidden="1">#REF!</definedName>
    <definedName name="_Sort" localSheetId="1" hidden="1">#REF!</definedName>
    <definedName name="_Sort" hidden="1">#REF!</definedName>
    <definedName name="_Table2_Out" localSheetId="3" hidden="1">#REF!</definedName>
    <definedName name="_Table2_Out" localSheetId="2" hidden="1">#REF!</definedName>
    <definedName name="_Table2_Out" localSheetId="1" hidden="1">#REF!</definedName>
    <definedName name="_Table2_Out" hidden="1">#REF!</definedName>
    <definedName name="a">#REF!</definedName>
    <definedName name="A.A..A" localSheetId="3" hidden="1">{"total",#N/A,FALSE,"TD 0% ";"total",#N/A,FALSE,"TD 12%";"total",#N/A,FALSE,"TD 10%"}</definedName>
    <definedName name="A.A..A" localSheetId="2" hidden="1">{"total",#N/A,FALSE,"TD 0% ";"total",#N/A,FALSE,"TD 12%";"total",#N/A,FALSE,"TD 10%"}</definedName>
    <definedName name="A.A..A" localSheetId="1" hidden="1">{"total",#N/A,FALSE,"TD 0% ";"total",#N/A,FALSE,"TD 12%";"total",#N/A,FALSE,"TD 10%"}</definedName>
    <definedName name="A.A..A" hidden="1">{"total",#N/A,FALSE,"TD 0% ";"total",#N/A,FALSE,"TD 12%";"total",#N/A,FALSE,"TD 10%"}</definedName>
    <definedName name="AA" localSheetId="3" hidden="1">{"total",#N/A,FALSE,"TD 0% ";"total",#N/A,FALSE,"TD 12%";"total",#N/A,FALSE,"TD 10%"}</definedName>
    <definedName name="AA" localSheetId="2" hidden="1">{#N/A,#N/A,TRUE,"INGENIERIA";#N/A,#N/A,TRUE,"COMPRAS";#N/A,#N/A,TRUE,"DIRECCION";#N/A,#N/A,TRUE,"RESUMEN"}</definedName>
    <definedName name="AA" localSheetId="1" hidden="1">{#N/A,#N/A,TRUE,"INGENIERIA";#N/A,#N/A,TRUE,"COMPRAS";#N/A,#N/A,TRUE,"DIRECCION";#N/A,#N/A,TRUE,"RESUMEN"}</definedName>
    <definedName name="AA" hidden="1">{"total",#N/A,FALSE,"TD 0% ";"total",#N/A,FALSE,"TD 12%";"total",#N/A,FALSE,"TD 10%"}</definedName>
    <definedName name="AAAA">[4]Equipo!$A$7:$A$65536</definedName>
    <definedName name="ab">#REF!</definedName>
    <definedName name="AC" localSheetId="3" hidden="1">{#N/A,#N/A,TRUE,"INGENIERIA";#N/A,#N/A,TRUE,"COMPRAS";#N/A,#N/A,TRUE,"DIRECCION";#N/A,#N/A,TRUE,"RESUMEN"}</definedName>
    <definedName name="AC" localSheetId="2" hidden="1">{#N/A,#N/A,TRUE,"INGENIERIA";#N/A,#N/A,TRUE,"COMPRAS";#N/A,#N/A,TRUE,"DIRECCION";#N/A,#N/A,TRUE,"RESUMEN"}</definedName>
    <definedName name="AC" localSheetId="1" hidden="1">{#N/A,#N/A,TRUE,"INGENIERIA";#N/A,#N/A,TRUE,"COMPRAS";#N/A,#N/A,TRUE,"DIRECCION";#N/A,#N/A,TRUE,"RESUMEN"}</definedName>
    <definedName name="AC" hidden="1">{#N/A,#N/A,TRUE,"INGENIERIA";#N/A,#N/A,TRUE,"COMPRAS";#N/A,#N/A,TRUE,"DIRECCION";#N/A,#N/A,TRUE,"RESUMEN"}</definedName>
    <definedName name="AccessDatabase" hidden="1">"C:\C-314\VOLUMENES\volfin4.mdb"</definedName>
    <definedName name="activos">[5]Listado!$X$2:$X$17</definedName>
    <definedName name="actores">[6]Listado!$L$2:$L$11</definedName>
    <definedName name="ACUMULACIÓN">[7]IMPACTOS!$I$3:$I$4</definedName>
    <definedName name="AD" localSheetId="3" hidden="1">{#N/A,#N/A,TRUE,"INGENIERIA";#N/A,#N/A,TRUE,"COMPRAS";#N/A,#N/A,TRUE,"DIRECCION";#N/A,#N/A,TRUE,"RESUMEN"}</definedName>
    <definedName name="AD" localSheetId="2" hidden="1">{#N/A,#N/A,TRUE,"INGENIERIA";#N/A,#N/A,TRUE,"COMPRAS";#N/A,#N/A,TRUE,"DIRECCION";#N/A,#N/A,TRUE,"RESUMEN"}</definedName>
    <definedName name="AD" localSheetId="1" hidden="1">{#N/A,#N/A,TRUE,"INGENIERIA";#N/A,#N/A,TRUE,"COMPRAS";#N/A,#N/A,TRUE,"DIRECCION";#N/A,#N/A,TRUE,"RESUMEN"}</definedName>
    <definedName name="AD" hidden="1">{#N/A,#N/A,TRUE,"INGENIERIA";#N/A,#N/A,TRUE,"COMPRAS";#N/A,#N/A,TRUE,"DIRECCION";#N/A,#N/A,TRUE,"RESUMEN"}</definedName>
    <definedName name="AE" localSheetId="3" hidden="1">{#N/A,#N/A,TRUE,"INGENIERIA";#N/A,#N/A,TRUE,"COMPRAS";#N/A,#N/A,TRUE,"DIRECCION";#N/A,#N/A,TRUE,"RESUMEN"}</definedName>
    <definedName name="AE" localSheetId="2" hidden="1">{#N/A,#N/A,TRUE,"INGENIERIA";#N/A,#N/A,TRUE,"COMPRAS";#N/A,#N/A,TRUE,"DIRECCION";#N/A,#N/A,TRUE,"RESUMEN"}</definedName>
    <definedName name="AE" localSheetId="1" hidden="1">{#N/A,#N/A,TRUE,"INGENIERIA";#N/A,#N/A,TRUE,"COMPRAS";#N/A,#N/A,TRUE,"DIRECCION";#N/A,#N/A,TRUE,"RESUMEN"}</definedName>
    <definedName name="AE" hidden="1">{#N/A,#N/A,TRUE,"INGENIERIA";#N/A,#N/A,TRUE,"COMPRAS";#N/A,#N/A,TRUE,"DIRECCION";#N/A,#N/A,TRUE,"RESUMEN"}</definedName>
    <definedName name="AF" localSheetId="3" hidden="1">{#N/A,#N/A,TRUE,"INGENIERIA";#N/A,#N/A,TRUE,"COMPRAS";#N/A,#N/A,TRUE,"DIRECCION";#N/A,#N/A,TRUE,"RESUMEN"}</definedName>
    <definedName name="AF" localSheetId="2" hidden="1">{#N/A,#N/A,TRUE,"INGENIERIA";#N/A,#N/A,TRUE,"COMPRAS";#N/A,#N/A,TRUE,"DIRECCION";#N/A,#N/A,TRUE,"RESUMEN"}</definedName>
    <definedName name="AF" localSheetId="1" hidden="1">{#N/A,#N/A,TRUE,"INGENIERIA";#N/A,#N/A,TRUE,"COMPRAS";#N/A,#N/A,TRUE,"DIRECCION";#N/A,#N/A,TRUE,"RESUMEN"}</definedName>
    <definedName name="AF" hidden="1">{#N/A,#N/A,TRUE,"INGENIERIA";#N/A,#N/A,TRUE,"COMPRAS";#N/A,#N/A,TRUE,"DIRECCION";#N/A,#N/A,TRUE,"RESUMEN"}</definedName>
    <definedName name="AFac.p">#REF!</definedName>
    <definedName name="AFIRMADO02">#REF!</definedName>
    <definedName name="AG"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H" localSheetId="3" hidden="1">{#N/A,#N/A,TRUE,"INGENIERIA";#N/A,#N/A,TRUE,"COMPRAS";#N/A,#N/A,TRUE,"DIRECCION";#N/A,#N/A,TRUE,"RESUMEN"}</definedName>
    <definedName name="AH" localSheetId="2" hidden="1">{#N/A,#N/A,TRUE,"INGENIERIA";#N/A,#N/A,TRUE,"COMPRAS";#N/A,#N/A,TRUE,"DIRECCION";#N/A,#N/A,TRUE,"RESUMEN"}</definedName>
    <definedName name="AH" localSheetId="1" hidden="1">{#N/A,#N/A,TRUE,"INGENIERIA";#N/A,#N/A,TRUE,"COMPRAS";#N/A,#N/A,TRUE,"DIRECCION";#N/A,#N/A,TRUE,"RESUMEN"}</definedName>
    <definedName name="AH" hidden="1">{#N/A,#N/A,TRUE,"INGENIERIA";#N/A,#N/A,TRUE,"COMPRAS";#N/A,#N/A,TRUE,"DIRECCION";#N/A,#N/A,TRUE,"RESUMEN"}</definedName>
    <definedName name="Analyst" localSheetId="3" hidden="1">#REF!</definedName>
    <definedName name="Analyst" localSheetId="2" hidden="1">#REF!</definedName>
    <definedName name="Analyst" localSheetId="1" hidden="1">#REF!</definedName>
    <definedName name="Analyst" hidden="1">#REF!</definedName>
    <definedName name="anscount" hidden="1">10</definedName>
    <definedName name="APac.c2002">#REF!</definedName>
    <definedName name="APac.c2003">#REF!</definedName>
    <definedName name="APac.p">#REF!</definedName>
    <definedName name="_xlnm.Extract">'[8]AC2-AG96'!#REF!</definedName>
    <definedName name="_xlnm.Print_Area" localSheetId="2">Cronograma!$A$1:$Q$48</definedName>
    <definedName name="_xlnm.Print_Area" localSheetId="1">'Flujo de Fondos'!$A$1:$Q$54</definedName>
    <definedName name="_xlnm.Print_Area" localSheetId="0">'Presupuesto General'!$B$5:$M$47</definedName>
    <definedName name="_xlnm.Print_Area">#REF!</definedName>
    <definedName name="ARENA">[9]MATERIALES!$D$2</definedName>
    <definedName name="arg" localSheetId="3" hidden="1">#REF!</definedName>
    <definedName name="arg" localSheetId="2" hidden="1">[10]MI!#REF!</definedName>
    <definedName name="arg" localSheetId="1" hidden="1">[10]MI!#REF!</definedName>
    <definedName name="arg" hidden="1">#REF!</definedName>
    <definedName name="AVal.c2002">#REF!</definedName>
    <definedName name="AVal.c2003">#REF!</definedName>
    <definedName name="AVal.p">#REF!</definedName>
    <definedName name="AVsc">#REF!</definedName>
    <definedName name="b">#REF!</definedName>
    <definedName name="_xlnm.Database">#REF!</definedName>
    <definedName name="beneficios">[5]Listado!$AH$2:$AH$3</definedName>
    <definedName name="BS_Data_Col" localSheetId="3" hidden="1">#REF!</definedName>
    <definedName name="BS_Data_Col" localSheetId="2" hidden="1">#REF!</definedName>
    <definedName name="BS_Data_Col" localSheetId="1" hidden="1">#REF!</definedName>
    <definedName name="BS_Data_Col" hidden="1">#REF!</definedName>
    <definedName name="BSpb" localSheetId="3" hidden="1">#REF!</definedName>
    <definedName name="BSpb" localSheetId="2" hidden="1">#REF!</definedName>
    <definedName name="BSpb" localSheetId="1" hidden="1">#REF!</definedName>
    <definedName name="BSpb" hidden="1">#REF!</definedName>
    <definedName name="Buscar">#REF!</definedName>
    <definedName name="CALDAS">#REF!</definedName>
    <definedName name="Capitalpb" localSheetId="3" hidden="1">#REF!</definedName>
    <definedName name="Capitalpb" localSheetId="2" hidden="1">#REF!</definedName>
    <definedName name="Capitalpb" localSheetId="1" hidden="1">#REF!</definedName>
    <definedName name="Capitalpb" hidden="1">#REF!</definedName>
    <definedName name="CapitalStructure" localSheetId="3" hidden="1">#REF!</definedName>
    <definedName name="CapitalStructure" localSheetId="2" hidden="1">#REF!</definedName>
    <definedName name="CapitalStructure" localSheetId="1" hidden="1">#REF!</definedName>
    <definedName name="CapitalStructure" hidden="1">#REF!</definedName>
    <definedName name="Cashpb" localSheetId="3" hidden="1">#REF!</definedName>
    <definedName name="Cashpb" localSheetId="2" hidden="1">#REF!</definedName>
    <definedName name="Cashpb" localSheetId="1" hidden="1">#REF!</definedName>
    <definedName name="Cashpb" hidden="1">#REF!</definedName>
    <definedName name="centr">[6]Listado!$D$18:$D$23</definedName>
    <definedName name="centro">[5]Listado!$D$18:$D$23</definedName>
    <definedName name="Change_in_Cash" localSheetId="3" hidden="1">#REF!</definedName>
    <definedName name="Change_in_Cash" localSheetId="2" hidden="1">#REF!</definedName>
    <definedName name="Change_in_Cash" localSheetId="1" hidden="1">#REF!</definedName>
    <definedName name="Change_in_Cash" hidden="1">#REF!</definedName>
    <definedName name="Check_to_Cash" localSheetId="3" hidden="1">#REF!</definedName>
    <definedName name="Check_to_Cash" localSheetId="2" hidden="1">#REF!</definedName>
    <definedName name="Check_to_Cash" localSheetId="1" hidden="1">#REF!</definedName>
    <definedName name="Check_to_Cash" hidden="1">#REF!</definedName>
    <definedName name="ciencia">'[11]Indicadores de Ciencia'!$B$2:$B$27</definedName>
    <definedName name="CMAacDef">#REF!</definedName>
    <definedName name="CMAalDef">#REF!</definedName>
    <definedName name="CMIacDef">#REF!</definedName>
    <definedName name="CMIalDef">#REF!</definedName>
    <definedName name="CMOacDef">#REF!</definedName>
    <definedName name="CMOalDef">#REF!</definedName>
    <definedName name="CMTacDef">#REF!</definedName>
    <definedName name="CMTalDef">#REF!</definedName>
    <definedName name="componentes">[5]Listado!$U$2:$U$9</definedName>
    <definedName name="CON">[4]materiales!$A$7:$A$1317</definedName>
    <definedName name="CONC">[4]otros!$A$6:$A$1235</definedName>
    <definedName name="conceptos">[5]Listado!$AG$2:$AG$4</definedName>
    <definedName name="_xlnm.Criteria">'[8]AC2-AG96'!#REF!</definedName>
    <definedName name="cumplimiento">[12]Viabilidad!$H$2:$H$4</definedName>
    <definedName name="czz" localSheetId="3" hidden="1">#REF!</definedName>
    <definedName name="czz" localSheetId="2" hidden="1">'[2]ETAPA 50 SMMLV'!#REF!</definedName>
    <definedName name="czz" localSheetId="1" hidden="1">'[2]ETAPA 50 SMMLV'!#REF!</definedName>
    <definedName name="czz" hidden="1">#REF!</definedName>
    <definedName name="D">#REF!</definedName>
    <definedName name="DADADAD" localSheetId="3" hidden="1">{#N/A,#N/A,TRUE,"CODIGO DEPENDENCIA"}</definedName>
    <definedName name="DADADAD" localSheetId="2" hidden="1">{#N/A,#N/A,TRUE,"CODIGO DEPENDENCIA"}</definedName>
    <definedName name="DADADAD" localSheetId="1" hidden="1">{#N/A,#N/A,TRUE,"CODIGO DEPENDENCIA"}</definedName>
    <definedName name="DADADAD" hidden="1">{#N/A,#N/A,TRUE,"CODIGO DEPENDENCIA"}</definedName>
    <definedName name="DD">[13]presupuesto!$B$15:$K$150</definedName>
    <definedName name="Dealpb" localSheetId="3" hidden="1">#REF!</definedName>
    <definedName name="Dealpb" localSheetId="2" hidden="1">#REF!</definedName>
    <definedName name="Dealpb" localSheetId="1" hidden="1">#REF!</definedName>
    <definedName name="Dealpb" hidden="1">#REF!</definedName>
    <definedName name="decision">[12]Viabilidad!$I$2:$I$3</definedName>
    <definedName name="DEPARTAMENTO">#REF!</definedName>
    <definedName name="DepreciationPB" localSheetId="3" hidden="1">#REF!</definedName>
    <definedName name="DepreciationPB" localSheetId="2" hidden="1">#REF!</definedName>
    <definedName name="DepreciationPB" localSheetId="1" hidden="1">#REF!</definedName>
    <definedName name="DepreciationPB" hidden="1">#REF!</definedName>
    <definedName name="desc_rps">[14]des_rps!$A$1:$A$364</definedName>
    <definedName name="DZ.Main" localSheetId="3" hidden="1">#REF!</definedName>
    <definedName name="DZ.Main" localSheetId="2" hidden="1">#REF!</definedName>
    <definedName name="DZ.Main" localSheetId="1" hidden="1">#REF!</definedName>
    <definedName name="DZ.Main" hidden="1">#REF!</definedName>
    <definedName name="e">#REF!</definedName>
    <definedName name="EFECTO">[7]IMPACTOS!$J$3:$J$4</definedName>
    <definedName name="eficiencia">'[15]Indicadores de Eficiencia'!$B$2</definedName>
    <definedName name="empleo">'[11]Indicadores de Empleo'!$B$2:$B$15</definedName>
    <definedName name="ent_financiadoras">'[5]Entidades Financiadoras'!$A$1:$A$1414</definedName>
    <definedName name="EQUI">[16]EQUIPO!$B$2:$B$36</definedName>
    <definedName name="EQUIPO">[17]SUMINISTROS!$A$480:$D$647</definedName>
    <definedName name="EQUIPO_1">[16]EQUIPO!$B$2:$D$36</definedName>
    <definedName name="estado">[12]Inicio!$V$3:$V$4</definedName>
    <definedName name="Estado1">'[18]EV-28'!$I$1:$I$2</definedName>
    <definedName name="ESTRUC">[4]otros!$A$6:$A$1235</definedName>
    <definedName name="etapas_proyecto">'[18]EV-28'!$J$1:$J$3</definedName>
    <definedName name="ev.Calculation" hidden="1">-4135</definedName>
    <definedName name="ev.Initialized" hidden="1">FALSE</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7">#REF!</definedName>
    <definedName name="Excel_BuiltIn_Print_Titles_1">#REF!</definedName>
    <definedName name="Excel_BuiltIn_Print_Titles_1_1">#REF!</definedName>
    <definedName name="Excel_BuiltIn_Print_Titles_1_1_1">#REF!</definedName>
    <definedName name="Excel_BuiltIn_Print_Titles_3">'[19]COSTOS OFICINA'!#REF!</definedName>
    <definedName name="Excel_BuiltIn_Print_Titles_4">'[19]COSTOS CAMPAMENTO'!#REF!</definedName>
    <definedName name="Executivepb" localSheetId="3" hidden="1">#REF!</definedName>
    <definedName name="Executivepb" localSheetId="2" hidden="1">#REF!</definedName>
    <definedName name="Executivepb" localSheetId="1" hidden="1">#REF!</definedName>
    <definedName name="Executivepb" hidden="1">#REF!</definedName>
    <definedName name="EXTENCIÓN">[7]IMPACTOS!$B$3:$B$7</definedName>
    <definedName name="Factpb" localSheetId="3" hidden="1">#REF!</definedName>
    <definedName name="Factpb" localSheetId="2" hidden="1">#REF!</definedName>
    <definedName name="Factpb" localSheetId="1" hidden="1">#REF!</definedName>
    <definedName name="Factpb" hidden="1">#REF!</definedName>
    <definedName name="Factpb2" localSheetId="3" hidden="1">#REF!</definedName>
    <definedName name="Factpb2" localSheetId="2" hidden="1">#REF!</definedName>
    <definedName name="Factpb2" localSheetId="1" hidden="1">#REF!</definedName>
    <definedName name="Factpb2" hidden="1">#REF!</definedName>
    <definedName name="Festivos">'[20]días habiles 2015'!$D$2:$D$21</definedName>
    <definedName name="filtro_impacto">[7]FILTRO!$A$2:$A$167</definedName>
    <definedName name="Fin_de_semana">'[20]días habiles 2015'!$M$1:$M$2</definedName>
    <definedName name="Financialpb" localSheetId="3" hidden="1">#REF!</definedName>
    <definedName name="Financialpb" localSheetId="2" hidden="1">#REF!</definedName>
    <definedName name="Financialpb" localSheetId="1" hidden="1">#REF!</definedName>
    <definedName name="Financialpb" hidden="1">#REF!</definedName>
    <definedName name="Financialpb2" localSheetId="3" hidden="1">#REF!</definedName>
    <definedName name="Financialpb2" localSheetId="2" hidden="1">#REF!</definedName>
    <definedName name="Financialpb2" localSheetId="1" hidden="1">#REF!</definedName>
    <definedName name="Financialpb2" hidden="1">#REF!</definedName>
    <definedName name="GAdministrativos">#REF!</definedName>
    <definedName name="GAdministrativosAl">#REF!</definedName>
    <definedName name="gestion">'[11]Indicadores Gestión'!$B$2:$B$403</definedName>
    <definedName name="GOpmasInversionAc">#REF!</definedName>
    <definedName name="GOpmasInversionAl">#REF!</definedName>
    <definedName name="guias">[18]Guias_Sectoriales!$A$1:$A$12</definedName>
    <definedName name="HisYear_0" localSheetId="3" hidden="1">#REF!</definedName>
    <definedName name="HisYear_0" localSheetId="2" hidden="1">#REF!</definedName>
    <definedName name="HisYear_0" localSheetId="1" hidden="1">#REF!</definedName>
    <definedName name="HisYear_0" hidden="1">#REF!</definedName>
    <definedName name="HisYear_1" localSheetId="3" hidden="1">#REF!</definedName>
    <definedName name="HisYear_1" localSheetId="2" hidden="1">#REF!</definedName>
    <definedName name="HisYear_1" localSheetId="1" hidden="1">#REF!</definedName>
    <definedName name="HisYear_1" hidden="1">#REF!</definedName>
    <definedName name="HisYear_2" localSheetId="3" hidden="1">#REF!</definedName>
    <definedName name="HisYear_2" localSheetId="2" hidden="1">#REF!</definedName>
    <definedName name="HisYear_2" localSheetId="1" hidden="1">#REF!</definedName>
    <definedName name="HisYear_2" hidden="1">#REF!</definedName>
    <definedName name="HisYear_3" localSheetId="3" hidden="1">#REF!</definedName>
    <definedName name="HisYear_3" localSheetId="2" hidden="1">#REF!</definedName>
    <definedName name="HisYear_3" localSheetId="1" hidden="1">#REF!</definedName>
    <definedName name="HisYear_3" hidden="1">#REF!</definedName>
    <definedName name="hn.ConvertZero1" localSheetId="3" hidden="1">#REF!,#REF!,#REF!,#REF!,#REF!,#REF!,#REF!,#REF!,#REF!,#REF!</definedName>
    <definedName name="hn.ConvertZero1" localSheetId="2" hidden="1">[21]LTM!$G$461:$J$461,[21]LTM!$G$463:$J$464,[21]LTM!$G$468:$J$469,[21]LTM!$G$473:$J$475,[21]LTM!$G$480:$J$480,[21]LTM!$G$484:$J$485,[21]LTM!$G$490:$J$490,[21]LTM!$G$514:$J$518,[21]LTM!$G$525:$J$526,[21]LTM!$G$532:$J$537</definedName>
    <definedName name="hn.ConvertZero1" localSheetId="1" hidden="1">[21]LTM!$G$461:$J$461,[21]LTM!$G$463:$J$464,[21]LTM!$G$468:$J$469,[21]LTM!$G$473:$J$475,[21]LTM!$G$480:$J$480,[21]LTM!$G$484:$J$485,[21]LTM!$G$490:$J$490,[21]LTM!$G$514:$J$518,[21]LTM!$G$525:$J$526,[21]LTM!$G$532:$J$537</definedName>
    <definedName name="hn.ConvertZero1" hidden="1">#REF!,#REF!,#REF!,#REF!,#REF!,#REF!,#REF!,#REF!,#REF!,#REF!</definedName>
    <definedName name="hn.ConvertZero2" localSheetId="3" hidden="1">#REF!,#REF!,#REF!,#REF!,#REF!,#REF!,#REF!,#REF!</definedName>
    <definedName name="hn.ConvertZero2" localSheetId="2" hidden="1">[21]LTM!$G$560:$J$560,[21]LTM!$H$590:$J$591,[21]LTM!$H$614:$J$614,[21]LTM!$H$635:$J$636,[21]LTM!$G$676:$J$680,[21]LTM!$G$686:$J$686,[21]LTM!$G$688:$J$694,[21]LTM!$G$681:$J$682</definedName>
    <definedName name="hn.ConvertZero2" localSheetId="1" hidden="1">[21]LTM!$G$560:$J$560,[21]LTM!$H$590:$J$591,[21]LTM!$H$614:$J$614,[21]LTM!$H$635:$J$636,[21]LTM!$G$676:$J$680,[21]LTM!$G$686:$J$686,[21]LTM!$G$688:$J$694,[21]LTM!$G$681:$J$682</definedName>
    <definedName name="hn.ConvertZero2" hidden="1">#REF!,#REF!,#REF!,#REF!,#REF!,#REF!,#REF!,#REF!</definedName>
    <definedName name="hn.ConvertZero3" localSheetId="3" hidden="1">#REF!,#REF!,#REF!,#REF!,#REF!</definedName>
    <definedName name="hn.ConvertZero3" localSheetId="2" hidden="1">[21]LTM!$G$699:$J$706,[21]LTM!$G$710:$J$714,[21]LTM!$G$717:$J$734,[21]LTM!$G$738:$J$738,[21]LTM!$G$745:$J$751</definedName>
    <definedName name="hn.ConvertZero3" localSheetId="1" hidden="1">[21]LTM!$G$699:$J$706,[21]LTM!$G$710:$J$714,[21]LTM!$G$717:$J$734,[21]LTM!$G$738:$J$738,[21]LTM!$G$745:$J$751</definedName>
    <definedName name="hn.ConvertZero3" hidden="1">#REF!,#REF!,#REF!,#REF!,#REF!</definedName>
    <definedName name="hn.ConvertZero4" localSheetId="3" hidden="1">#REF!,#REF!,#REF!,#REF!,#REF!,#REF!,#REF!,#REF!</definedName>
    <definedName name="hn.ConvertZero4" localSheetId="2" hidden="1">[21]LTM!$G$840:$J$840,[21]LTM!$H$1266:$J$1266,[21]LTM!$G$1267:$J$1267,[21]LTM!$G$1454:$J$1461,[21]LTM!$J$1462,[21]LTM!$J$1463,[21]LTM!$G$1468:$J$1469,[21]LTM!$L$1469:$N$1469</definedName>
    <definedName name="hn.ConvertZero4" localSheetId="1" hidden="1">[21]LTM!$G$840:$J$840,[21]LTM!$H$1266:$J$1266,[21]LTM!$G$1267:$J$1267,[21]LTM!$G$1454:$J$1461,[21]LTM!$J$1462,[21]LTM!$J$1463,[21]LTM!$G$1468:$J$1469,[21]LTM!$L$1469:$N$1469</definedName>
    <definedName name="hn.ConvertZero4" hidden="1">#REF!,#REF!,#REF!,#REF!,#REF!,#REF!,#REF!,#REF!</definedName>
    <definedName name="hn.ConvertZeroUnhide1" localSheetId="3" hidden="1">#REF!,#REF!,#REF!</definedName>
    <definedName name="hn.ConvertZeroUnhide1" localSheetId="2" hidden="1">[21]LTM!$G$1469:$J$1469,[21]LTM!$L$1469:$N$1469,[21]LTM!$H$1266:$J$1266</definedName>
    <definedName name="hn.ConvertZeroUnhide1" localSheetId="1" hidden="1">[21]LTM!$G$1469:$J$1469,[21]LTM!$L$1469:$N$1469,[21]LTM!$H$1266:$J$1266</definedName>
    <definedName name="hn.ConvertZeroUnhide1" hidden="1">#REF!,#REF!,#REF!</definedName>
    <definedName name="hn.Delete015" localSheetId="3" hidden="1">#REF!,#REF!,#REF!,#REF!</definedName>
    <definedName name="hn.Delete015" localSheetId="2" hidden="1">'[21]CREDIT STATS'!$B$9:$K$11,'[21]CREDIT STATS'!$O$11:$X$14,'[21]CREDIT STATS'!$B$25:$K$30,'[21]CREDIT STATS'!$O$25:$X$26</definedName>
    <definedName name="hn.Delete015" localSheetId="1" hidden="1">'[21]CREDIT STATS'!$B$9:$K$11,'[21]CREDIT STATS'!$O$11:$X$14,'[21]CREDIT STATS'!$B$25:$K$30,'[21]CREDIT STATS'!$O$25:$X$26</definedName>
    <definedName name="hn.Delete015" hidden="1">#REF!,#REF!,#REF!,#REF!</definedName>
    <definedName name="hn.DZ_MultByFXRates" localSheetId="3" hidden="1">#REF!,#REF!,#REF!,#REF!</definedName>
    <definedName name="hn.DZ_MultByFXRates" localSheetId="2" hidden="1">[21]DropZone!$B$2:$I$118,[21]DropZone!$B$120:$I$132,[21]DropZone!$B$134:$I$136,[21]DropZone!$B$138:$I$146</definedName>
    <definedName name="hn.DZ_MultByFXRates" localSheetId="1" hidden="1">[21]DropZone!$B$2:$I$118,[21]DropZone!$B$120:$I$132,[21]DropZone!$B$134:$I$136,[21]DropZone!$B$138:$I$146</definedName>
    <definedName name="hn.DZ_MultByFXRates" hidden="1">#REF!,#REF!,#REF!,#REF!</definedName>
    <definedName name="hn.ExtDb" hidden="1">FALSE</definedName>
    <definedName name="hn.LTM_MultByFXRates" localSheetId="3" hidden="1">#REF!,#REF!,#REF!,#REF!,#REF!,#REF!,#REF!</definedName>
    <definedName name="hn.LTM_MultByFXRates" localSheetId="2" hidden="1">[21]LTM!$G$461:$N$477,[21]LTM!$G$480:$N$539,[21]LTM!$G$548:$N$667,[21]LTM!$G$676:$N$1266,[21]LTM!$G$1454:$N$1461,[21]LTM!$G$1463:$N$1465,[21]LTM!$G$1468:$N$1469</definedName>
    <definedName name="hn.LTM_MultByFXRates" localSheetId="1" hidden="1">[21]LTM!$G$461:$N$477,[21]LTM!$G$480:$N$539,[21]LTM!$G$548:$N$667,[21]LTM!$G$676:$N$1266,[21]LTM!$G$1454:$N$1461,[21]LTM!$G$1463:$N$1465,[21]LTM!$G$1468:$N$1469</definedName>
    <definedName name="hn.LTM_MultByFXRates" hidden="1">#REF!,#REF!,#REF!,#REF!,#REF!,#REF!,#REF!</definedName>
    <definedName name="hn.ModelType" hidden="1">"DEAL"</definedName>
    <definedName name="hn.ModelVersion" hidden="1">1</definedName>
    <definedName name="hn.MultbyFXRates" localSheetId="3" hidden="1">#REF!,#REF!,#REF!,#REF!,#REF!,#REF!,#REF!</definedName>
    <definedName name="hn.MultbyFXRates" localSheetId="2" hidden="1">[21]LTM!$G$461:$N$477,[21]LTM!$G$480:$N$539,[21]LTM!$G$548:$N$667,[21]LTM!$G$676:$N$1266,[21]LTM!$G$1454:$N$1461,[21]LTM!$G$1463:$N$1465,[21]LTM!$G$1468:$N$1469</definedName>
    <definedName name="hn.MultbyFXRates" localSheetId="1" hidden="1">[21]LTM!$G$461:$N$477,[21]LTM!$G$480:$N$539,[21]LTM!$G$548:$N$667,[21]LTM!$G$676:$N$1266,[21]LTM!$G$1454:$N$1461,[21]LTM!$G$1463:$N$1465,[21]LTM!$G$1468:$N$1469</definedName>
    <definedName name="hn.MultbyFXRates" hidden="1">#REF!,#REF!,#REF!,#REF!,#REF!,#REF!,#REF!</definedName>
    <definedName name="hn.MultByFXRates1" localSheetId="3" hidden="1">#REF!,#REF!,#REF!,#REF!,#REF!</definedName>
    <definedName name="hn.MultByFXRates1" localSheetId="2" hidden="1">[21]LTM!$G$461:$G$477,[21]LTM!$G$480:$G$539,[21]LTM!$G$548:$G$562,[21]LTM!$G$676:$G$840,[21]LTM!$G$1454:$G$1469</definedName>
    <definedName name="hn.MultByFXRates1" localSheetId="1" hidden="1">[21]LTM!$G$461:$G$477,[21]LTM!$G$480:$G$539,[21]LTM!$G$548:$G$562,[21]LTM!$G$676:$G$840,[21]LTM!$G$1454:$G$1469</definedName>
    <definedName name="hn.MultByFXRates1" hidden="1">#REF!,#REF!,#REF!,#REF!,#REF!</definedName>
    <definedName name="hn.MultByFXRates2" localSheetId="3" hidden="1">#REF!,#REF!,#REF!,#REF!,#REF!</definedName>
    <definedName name="hn.MultByFXRates2" localSheetId="2" hidden="1">[21]LTM!$H$461:$H$477,[21]LTM!$H$480:$H$539,[21]LTM!$H$548:$H$667,[21]LTM!$H$676:$H$1266,[21]LTM!$H$1454:$H$1469</definedName>
    <definedName name="hn.MultByFXRates2" localSheetId="1" hidden="1">[21]LTM!$H$461:$H$477,[21]LTM!$H$480:$H$539,[21]LTM!$H$548:$H$667,[21]LTM!$H$676:$H$1266,[21]LTM!$H$1454:$H$1469</definedName>
    <definedName name="hn.MultByFXRates2" hidden="1">#REF!,#REF!,#REF!,#REF!,#REF!</definedName>
    <definedName name="hn.MultByFXRates3" localSheetId="3" hidden="1">#REF!,#REF!,#REF!,#REF!,#REF!</definedName>
    <definedName name="hn.MultByFXRates3" localSheetId="2" hidden="1">[21]LTM!$I$461:$I$477,[21]LTM!$I$480:$I$539,[21]LTM!$I$548:$I$667,[21]LTM!$I$676:$I$1266,[21]LTM!$I$1454:$I$1469</definedName>
    <definedName name="hn.MultByFXRates3" localSheetId="1" hidden="1">[21]LTM!$I$461:$I$477,[21]LTM!$I$480:$I$539,[21]LTM!$I$548:$I$667,[21]LTM!$I$676:$I$1266,[21]LTM!$I$1454:$I$1469</definedName>
    <definedName name="hn.MultByFXRates3" hidden="1">#REF!,#REF!,#REF!,#REF!,#REF!</definedName>
    <definedName name="hn.MultbyFxrates4" localSheetId="3" hidden="1">#REF!,#REF!,#REF!,#REF!,#REF!,#REF!,#REF!</definedName>
    <definedName name="hn.MultbyFxrates4" localSheetId="2" hidden="1">[21]LTM!$J$461:$J$477,[21]LTM!$J$480:$J$539,[21]LTM!$J$548:$J$668,[21]LTM!$J$676:$J$1266,[21]LTM!$J$1454:$J$1461,[21]LTM!$J$1463:$J$1465,[21]LTM!$J$1468</definedName>
    <definedName name="hn.MultbyFxrates4" localSheetId="1" hidden="1">[21]LTM!$J$461:$J$477,[21]LTM!$J$480:$J$539,[21]LTM!$J$548:$J$668,[21]LTM!$J$676:$J$1266,[21]LTM!$J$1454:$J$1461,[21]LTM!$J$1463:$J$1465,[21]LTM!$J$1468</definedName>
    <definedName name="hn.MultbyFxrates4" hidden="1">#REF!,#REF!,#REF!,#REF!,#REF!,#REF!,#REF!</definedName>
    <definedName name="hn.multbyfxrates5" localSheetId="3" hidden="1">#REF!,#REF!,#REF!,#REF!,#REF!</definedName>
    <definedName name="hn.multbyfxrates5" localSheetId="2" hidden="1">[21]LTM!$L$461:$L$477,[21]LTM!$L$480:$L$539,[21]LTM!$L$548:$L$562,[21]LTM!$L$676:$L$840,[21]LTM!$L$1454:$L$1469</definedName>
    <definedName name="hn.multbyfxrates5" localSheetId="1" hidden="1">[21]LTM!$L$461:$L$477,[21]LTM!$L$480:$L$539,[21]LTM!$L$548:$L$562,[21]LTM!$L$676:$L$840,[21]LTM!$L$1454:$L$1469</definedName>
    <definedName name="hn.multbyfxrates5" hidden="1">#REF!,#REF!,#REF!,#REF!,#REF!</definedName>
    <definedName name="hn.multbyfxrates6" localSheetId="3" hidden="1">#REF!,#REF!,#REF!,#REF!,#REF!</definedName>
    <definedName name="hn.multbyfxrates6" localSheetId="2" hidden="1">[21]LTM!$M$461:$M$477,[21]LTM!$M$480:$M$539,[21]LTM!$M$548:$M$668,[21]LTM!$M$676:$M$1266,[21]LTM!$M$1454:$M$1469</definedName>
    <definedName name="hn.multbyfxrates6" localSheetId="1" hidden="1">[21]LTM!$M$461:$M$477,[21]LTM!$M$480:$M$539,[21]LTM!$M$548:$M$668,[21]LTM!$M$676:$M$1266,[21]LTM!$M$1454:$M$1469</definedName>
    <definedName name="hn.multbyfxrates6" hidden="1">#REF!,#REF!,#REF!,#REF!,#REF!</definedName>
    <definedName name="hn.multbyfxrates7" localSheetId="3" hidden="1">#REF!,#REF!,#REF!,#REF!,#REF!</definedName>
    <definedName name="hn.multbyfxrates7" localSheetId="2" hidden="1">[21]LTM!$N$461:$N$477,[21]LTM!$N$480:$N$539,[21]LTM!$N$548:$N$667,[21]LTM!$N$676:$N$1266,[21]LTM!$N$1454:$N$1469</definedName>
    <definedName name="hn.multbyfxrates7" localSheetId="1" hidden="1">[21]LTM!$N$461:$N$477,[21]LTM!$N$480:$N$539,[21]LTM!$N$548:$N$667,[21]LTM!$N$676:$N$1266,[21]LTM!$N$1454:$N$1469</definedName>
    <definedName name="hn.multbyfxrates7" hidden="1">#REF!,#REF!,#REF!,#REF!,#REF!</definedName>
    <definedName name="hn.MultByFXRatesBot1" localSheetId="3" hidden="1">#REF!,#REF!,#REF!,#REF!,#REF!,#REF!,#REF!,#REF!,#REF!,#REF!,#REF!,#REF!</definedName>
    <definedName name="hn.MultByFXRatesBot1" localSheetId="2" hidden="1">[21]LTM!$G$676:$G$682,[21]LTM!$G$686,[21]LTM!$G$688:$G$694,[21]LTM!$G$699:$G$706,[21]LTM!$G$710:$G$714,[21]LTM!$G$717:$G$734,[21]LTM!$G$738,[21]LTM!$G$738,[21]LTM!$G$745:$G$751,[21]LTM!$G$840,[21]LTM!$G$1454:$G$1461,[21]LTM!$G$1468:$G$1469</definedName>
    <definedName name="hn.MultByFXRatesBot1" localSheetId="1" hidden="1">[21]LTM!$G$676:$G$682,[21]LTM!$G$686,[21]LTM!$G$688:$G$694,[21]LTM!$G$699:$G$706,[21]LTM!$G$710:$G$714,[21]LTM!$G$717:$G$734,[21]LTM!$G$738,[21]LTM!$G$738,[21]LTM!$G$745:$G$751,[21]LTM!$G$840,[21]LTM!$G$1454:$G$1461,[21]LTM!$G$1468:$G$1469</definedName>
    <definedName name="hn.MultByFXRatesBot1" hidden="1">#REF!,#REF!,#REF!,#REF!,#REF!,#REF!,#REF!,#REF!,#REF!,#REF!,#REF!,#REF!</definedName>
    <definedName name="hn.MultByFXRatesBot2" localSheetId="3" hidden="1">#REF!,#REF!,#REF!,#REF!,#REF!,#REF!,#REF!,#REF!,#REF!,#REF!,#REF!,#REF!</definedName>
    <definedName name="hn.MultByFXRatesBot2" localSheetId="2" hidden="1">[21]LTM!$H$676:$H$682,[21]LTM!$H$686,[21]LTM!$H$688:$H$694,[21]LTM!$H$699:$H$706,[21]LTM!$H$710:$H$714,[21]LTM!$H$717:$H$734,[21]LTM!$H$738,[21]LTM!$H$745:$H$751,[21]LTM!$H$840,[21]LTM!$H$1266,[21]LTM!$H$1454:$H$1461,[21]LTM!$H$1468:$H$1469</definedName>
    <definedName name="hn.MultByFXRatesBot2" localSheetId="1" hidden="1">[21]LTM!$H$676:$H$682,[21]LTM!$H$686,[21]LTM!$H$688:$H$694,[21]LTM!$H$699:$H$706,[21]LTM!$H$710:$H$714,[21]LTM!$H$717:$H$734,[21]LTM!$H$738,[21]LTM!$H$745:$H$751,[21]LTM!$H$840,[21]LTM!$H$1266,[21]LTM!$H$1454:$H$1461,[21]LTM!$H$1468:$H$1469</definedName>
    <definedName name="hn.MultByFXRatesBot2" hidden="1">#REF!,#REF!,#REF!,#REF!,#REF!,#REF!,#REF!,#REF!,#REF!,#REF!,#REF!,#REF!</definedName>
    <definedName name="hn.MultByFXRatesBot3" localSheetId="3" hidden="1">#REF!,#REF!,#REF!,#REF!,#REF!,#REF!,#REF!,#REF!,#REF!,#REF!,#REF!,#REF!</definedName>
    <definedName name="hn.MultByFXRatesBot3" localSheetId="2" hidden="1">[21]LTM!$I$676:$I$682,[21]LTM!$I$686,[21]LTM!$I$688:$I$694,[21]LTM!$I$699:$I$706,[21]LTM!$I$710:$I$714,[21]LTM!$I$717:$I$734,[21]LTM!$I$738,[21]LTM!$I$745:$I$751,[21]LTM!$I$840,[21]LTM!$I$1266,[21]LTM!$I$1454:$I$1461,[21]LTM!$I$1468:$I$1469</definedName>
    <definedName name="hn.MultByFXRatesBot3" localSheetId="1" hidden="1">[21]LTM!$I$676:$I$682,[21]LTM!$I$686,[21]LTM!$I$688:$I$694,[21]LTM!$I$699:$I$706,[21]LTM!$I$710:$I$714,[21]LTM!$I$717:$I$734,[21]LTM!$I$738,[21]LTM!$I$745:$I$751,[21]LTM!$I$840,[21]LTM!$I$1266,[21]LTM!$I$1454:$I$1461,[21]LTM!$I$1468:$I$1469</definedName>
    <definedName name="hn.MultByFXRatesBot3" hidden="1">#REF!,#REF!,#REF!,#REF!,#REF!,#REF!,#REF!,#REF!,#REF!,#REF!,#REF!,#REF!</definedName>
    <definedName name="hn.MultByFXRatesBot4" localSheetId="3" hidden="1">#REF!,#REF!,#REF!,#REF!,#REF!,#REF!,#REF!,#REF!,#REF!,#REF!,#REF!,#REF!,#REF!</definedName>
    <definedName name="hn.MultByFXRatesBot4" localSheetId="2" hidden="1">[21]LTM!$J$676:$J$682,[21]LTM!$J$686,[21]LTM!$J$688:$J$694,[21]LTM!$J$699:$J$706,[21]LTM!$J$710:$J$714,[21]LTM!$J$717:$J$734,[21]LTM!$J$738,[21]LTM!$J$745:$J$751,[21]LTM!$J$840,[21]LTM!$J$1266,[21]LTM!$J$1454:$J$1461,[21]LTM!$J$1463:$J$1465,[21]LTM!$J$1468</definedName>
    <definedName name="hn.MultByFXRatesBot4" localSheetId="1" hidden="1">[21]LTM!$J$676:$J$682,[21]LTM!$J$686,[21]LTM!$J$688:$J$694,[21]LTM!$J$699:$J$706,[21]LTM!$J$710:$J$714,[21]LTM!$J$717:$J$734,[21]LTM!$J$738,[21]LTM!$J$745:$J$751,[21]LTM!$J$840,[21]LTM!$J$1266,[21]LTM!$J$1454:$J$1461,[21]LTM!$J$1463:$J$1465,[21]LTM!$J$1468</definedName>
    <definedName name="hn.MultByFXRatesBot4" hidden="1">#REF!,#REF!,#REF!,#REF!,#REF!,#REF!,#REF!,#REF!,#REF!,#REF!,#REF!,#REF!,#REF!</definedName>
    <definedName name="hn.MultByFXRatesBot5" localSheetId="3" hidden="1">#REF!,#REF!,#REF!,#REF!,#REF!,#REF!,#REF!,#REF!,#REF!,#REF!,#REF!</definedName>
    <definedName name="hn.MultByFXRatesBot5" localSheetId="2" hidden="1">[21]LTM!$L$676:$L$682,[21]LTM!$L$686,[21]LTM!$L$688:$L$694,[21]LTM!$L$699:$L$706,[21]LTM!$L$710:$L$714,[21]LTM!$L$717:$L$734,[21]LTM!$L$738,[21]LTM!$L$745:$L$751,[21]LTM!$L$837:$L$838,[21]LTM!$L$1454:$L$1458,[21]LTM!$L$1468:$L$1469</definedName>
    <definedName name="hn.MultByFXRatesBot5" localSheetId="1" hidden="1">[21]LTM!$L$676:$L$682,[21]LTM!$L$686,[21]LTM!$L$688:$L$694,[21]LTM!$L$699:$L$706,[21]LTM!$L$710:$L$714,[21]LTM!$L$717:$L$734,[21]LTM!$L$738,[21]LTM!$L$745:$L$751,[21]LTM!$L$837:$L$838,[21]LTM!$L$1454:$L$1458,[21]LTM!$L$1468:$L$1469</definedName>
    <definedName name="hn.MultByFXRatesBot5" hidden="1">#REF!,#REF!,#REF!,#REF!,#REF!,#REF!,#REF!,#REF!,#REF!,#REF!,#REF!</definedName>
    <definedName name="hn.MultByFXRatesBot6" localSheetId="3" hidden="1">#REF!,#REF!,#REF!,#REF!,#REF!,#REF!,#REF!,#REF!,#REF!,#REF!,#REF!</definedName>
    <definedName name="hn.MultByFXRatesBot6" localSheetId="2" hidden="1">[21]LTM!$M$676:$M$682,[21]LTM!$M$686,[21]LTM!$M$688:$M$694,[21]LTM!$M$699:$M$706,[21]LTM!$M$710:$M$714,[21]LTM!$M$717:$M$734,[21]LTM!$M$738,[21]LTM!$M$745:$M$751,[21]LTM!$M$837:$M$838,[21]LTM!$M$1454:$M$1458,[21]LTM!$M$1468:$M$1469</definedName>
    <definedName name="hn.MultByFXRatesBot6" localSheetId="1" hidden="1">[21]LTM!$M$676:$M$682,[21]LTM!$M$686,[21]LTM!$M$688:$M$694,[21]LTM!$M$699:$M$706,[21]LTM!$M$710:$M$714,[21]LTM!$M$717:$M$734,[21]LTM!$M$738,[21]LTM!$M$745:$M$751,[21]LTM!$M$837:$M$838,[21]LTM!$M$1454:$M$1458,[21]LTM!$M$1468:$M$1469</definedName>
    <definedName name="hn.MultByFXRatesBot6" hidden="1">#REF!,#REF!,#REF!,#REF!,#REF!,#REF!,#REF!,#REF!,#REF!,#REF!,#REF!</definedName>
    <definedName name="hn.MultByFXRatesBot7" localSheetId="3" hidden="1">#REF!,#REF!,#REF!,#REF!,#REF!,#REF!,#REF!,#REF!,#REF!,#REF!,#REF!</definedName>
    <definedName name="hn.MultByFXRatesBot7" localSheetId="2" hidden="1">[21]LTM!$N$676:$N$682,[21]LTM!$N$686,[21]LTM!$N$688:$N$694,[21]LTM!$N$699:$N$706,[21]LTM!$N$710:$N$714,[21]LTM!$N$717:$N$734,[21]LTM!$N$738,[21]LTM!$N$745:$N$751,[21]LTM!$N$837:$N$838,[21]LTM!$N$1454:$N$1458,[21]LTM!$N$1468:$N$1469</definedName>
    <definedName name="hn.MultByFXRatesBot7" localSheetId="1" hidden="1">[21]LTM!$N$676:$N$682,[21]LTM!$N$686,[21]LTM!$N$688:$N$694,[21]LTM!$N$699:$N$706,[21]LTM!$N$710:$N$714,[21]LTM!$N$717:$N$734,[21]LTM!$N$738,[21]LTM!$N$745:$N$751,[21]LTM!$N$837:$N$838,[21]LTM!$N$1454:$N$1458,[21]LTM!$N$1468:$N$1469</definedName>
    <definedName name="hn.MultByFXRatesBot7" hidden="1">#REF!,#REF!,#REF!,#REF!,#REF!,#REF!,#REF!,#REF!,#REF!,#REF!,#REF!</definedName>
    <definedName name="hn.MultByFXRatesTop1" localSheetId="3" hidden="1">#REF!,#REF!,#REF!,#REF!,#REF!,#REF!,#REF!,#REF!,#REF!,#REF!,#REF!,#REF!</definedName>
    <definedName name="hn.MultByFXRatesTop1" localSheetId="2" hidden="1">[21]LTM!$G$461,[21]LTM!$G$463:$G$464,[21]LTM!$G$468:$G$469,[21]LTM!$G$473:$G$475,[21]LTM!$G$480,[21]LTM!$G$484:$G$485,[21]LTM!$G$490:$G$509,[21]LTM!$G$512,[21]LTM!$G$514:$G$518,[21]LTM!$G$525:$G$526,[21]LTM!$G$532:$G$537,[21]LTM!$G$560</definedName>
    <definedName name="hn.MultByFXRatesTop1" localSheetId="1" hidden="1">[21]LTM!$G$461,[21]LTM!$G$463:$G$464,[21]LTM!$G$468:$G$469,[21]LTM!$G$473:$G$475,[21]LTM!$G$480,[21]LTM!$G$484:$G$485,[21]LTM!$G$490:$G$509,[21]LTM!$G$512,[21]LTM!$G$514:$G$518,[21]LTM!$G$525:$G$526,[21]LTM!$G$532:$G$537,[21]LTM!$G$560</definedName>
    <definedName name="hn.MultByFXRatesTop1" hidden="1">#REF!,#REF!,#REF!,#REF!,#REF!,#REF!,#REF!,#REF!,#REF!,#REF!,#REF!,#REF!</definedName>
    <definedName name="hn.MultByFXRatesTop2" localSheetId="3" hidden="1">#REF!,#REF!,#REF!,#REF!,#REF!,#REF!,#REF!,#REF!,#REF!,#REF!,#REF!,#REF!,#REF!,#REF!,#REF!</definedName>
    <definedName name="hn.MultByFXRatesTop2" localSheetId="2" hidden="1">[21]LTM!$H$461,[21]LTM!$H$463:$H$464,[21]LTM!$H$468:$H$469,[21]LTM!$H$473:$H$475,[21]LTM!$H$480,[21]LTM!$H$484:$H$485,[21]LTM!$H$490:$H$509,[21]LTM!$H$512,[21]LTM!$H$514:$H$518,[21]LTM!$H$525:$H$526,[21]LTM!$H$532:$H$537,[21]LTM!$H$560,[21]LTM!$H$590:$H$591,[21]LTM!$H$614:$H$631,[21]LTM!$H$635:$H$636</definedName>
    <definedName name="hn.MultByFXRatesTop2" localSheetId="1" hidden="1">[21]LTM!$H$461,[21]LTM!$H$463:$H$464,[21]LTM!$H$468:$H$469,[21]LTM!$H$473:$H$475,[21]LTM!$H$480,[21]LTM!$H$484:$H$485,[21]LTM!$H$490:$H$509,[21]LTM!$H$512,[21]LTM!$H$514:$H$518,[21]LTM!$H$525:$H$526,[21]LTM!$H$532:$H$537,[21]LTM!$H$560,[21]LTM!$H$590:$H$591,[21]LTM!$H$614:$H$631,[21]LTM!$H$635:$H$636</definedName>
    <definedName name="hn.MultByFXRatesTop2" hidden="1">#REF!,#REF!,#REF!,#REF!,#REF!,#REF!,#REF!,#REF!,#REF!,#REF!,#REF!,#REF!,#REF!,#REF!,#REF!</definedName>
    <definedName name="hn.MultByFXRatesTop3" localSheetId="3" hidden="1">#REF!,#REF!,#REF!,#REF!,#REF!,#REF!,#REF!,#REF!,#REF!,#REF!,#REF!,#REF!,#REF!,#REF!,#REF!</definedName>
    <definedName name="hn.MultByFXRatesTop3" localSheetId="2" hidden="1">[21]LTM!$I$461,[21]LTM!$I$463:$I$464,[21]LTM!$I$468:$I$469,[21]LTM!$I$473:$I$475,[21]LTM!$I$480,[21]LTM!$I$484:$I$485,[21]LTM!$I$490:$I$509,[21]LTM!$I$512,[21]LTM!$I$514:$I$518,[21]LTM!$I$525:$I$526,[21]LTM!$I$532:$I$537,[21]LTM!$I$560,[21]LTM!$I$590:$I$591,[21]LTM!$I$614:$I$631,[21]LTM!$I$635:$I$636</definedName>
    <definedName name="hn.MultByFXRatesTop3" localSheetId="1" hidden="1">[21]LTM!$I$461,[21]LTM!$I$463:$I$464,[21]LTM!$I$468:$I$469,[21]LTM!$I$473:$I$475,[21]LTM!$I$480,[21]LTM!$I$484:$I$485,[21]LTM!$I$490:$I$509,[21]LTM!$I$512,[21]LTM!$I$514:$I$518,[21]LTM!$I$525:$I$526,[21]LTM!$I$532:$I$537,[21]LTM!$I$560,[21]LTM!$I$590:$I$591,[21]LTM!$I$614:$I$631,[21]LTM!$I$635:$I$636</definedName>
    <definedName name="hn.MultByFXRatesTop3" hidden="1">#REF!,#REF!,#REF!,#REF!,#REF!,#REF!,#REF!,#REF!,#REF!,#REF!,#REF!,#REF!,#REF!,#REF!,#REF!</definedName>
    <definedName name="hn.MultByFXRatesTop4" localSheetId="3" hidden="1">#REF!,#REF!,#REF!,#REF!,#REF!,#REF!,#REF!,#REF!,#REF!,#REF!,#REF!,#REF!,#REF!,#REF!,#REF!</definedName>
    <definedName name="hn.MultByFXRatesTop4" localSheetId="2" hidden="1">[21]LTM!$J$461,[21]LTM!$J$463:$J$464,[21]LTM!$J$468:$J$469,[21]LTM!$J$473:$J$475,[21]LTM!$J$480,[21]LTM!$J$484:$J$485,[21]LTM!$J$490:$J$509,[21]LTM!$J$512,[21]LTM!$J$514:$J$518,[21]LTM!$J$525:$J$526,[21]LTM!$J$532:$J$537,[21]LTM!$J$560,[21]LTM!$J$590:$J$591,[21]LTM!$J$614:$J$631,[21]LTM!$J$635:$J$636</definedName>
    <definedName name="hn.MultByFXRatesTop4" localSheetId="1" hidden="1">[21]LTM!$J$461,[21]LTM!$J$463:$J$464,[21]LTM!$J$468:$J$469,[21]LTM!$J$473:$J$475,[21]LTM!$J$480,[21]LTM!$J$484:$J$485,[21]LTM!$J$490:$J$509,[21]LTM!$J$512,[21]LTM!$J$514:$J$518,[21]LTM!$J$525:$J$526,[21]LTM!$J$532:$J$537,[21]LTM!$J$560,[21]LTM!$J$590:$J$591,[21]LTM!$J$614:$J$631,[21]LTM!$J$635:$J$636</definedName>
    <definedName name="hn.MultByFXRatesTop4" hidden="1">#REF!,#REF!,#REF!,#REF!,#REF!,#REF!,#REF!,#REF!,#REF!,#REF!,#REF!,#REF!,#REF!,#REF!,#REF!</definedName>
    <definedName name="hn.MultByFXRatesTop5" localSheetId="3" hidden="1">#REF!,#REF!,#REF!,#REF!,#REF!,#REF!,#REF!,#REF!,#REF!,#REF!,#REF!,#REF!</definedName>
    <definedName name="hn.MultByFXRatesTop5" localSheetId="2" hidden="1">[21]LTM!$L$461,[21]LTM!$L$463:$L$464,[21]LTM!$L$468:$L$469,[21]LTM!$L$473:$L$475,[21]LTM!$L$480,[21]LTM!$L$484:$L$485,[21]LTM!$L$490:$L$509,[21]LTM!$L$512,[21]LTM!$L$514:$L$518,[21]LTM!$L$525:$L$526,[21]LTM!$L$532:$L$537,[21]LTM!$L$560</definedName>
    <definedName name="hn.MultByFXRatesTop5" localSheetId="1" hidden="1">[21]LTM!$L$461,[21]LTM!$L$463:$L$464,[21]LTM!$L$468:$L$469,[21]LTM!$L$473:$L$475,[21]LTM!$L$480,[21]LTM!$L$484:$L$485,[21]LTM!$L$490:$L$509,[21]LTM!$L$512,[21]LTM!$L$514:$L$518,[21]LTM!$L$525:$L$526,[21]LTM!$L$532:$L$537,[21]LTM!$L$560</definedName>
    <definedName name="hn.MultByFXRatesTop5" hidden="1">#REF!,#REF!,#REF!,#REF!,#REF!,#REF!,#REF!,#REF!,#REF!,#REF!,#REF!,#REF!</definedName>
    <definedName name="hn.MultByFXRatesTop6" localSheetId="3" hidden="1">#REF!,#REF!,#REF!,#REF!,#REF!,#REF!,#REF!,#REF!,#REF!,#REF!,#REF!,#REF!,#REF!,#REF!,#REF!</definedName>
    <definedName name="hn.MultByFXRatesTop6" localSheetId="2" hidden="1">[21]LTM!$M$461,[21]LTM!$M$463:$M$464,[21]LTM!$M$468:$M$469,[21]LTM!$M$473:$M$475,[21]LTM!$M$480,[21]LTM!$M$484:$M$485,[21]LTM!$M$490:$M$509,[21]LTM!$M$512,[21]LTM!$M$514:$M$518,[21]LTM!$M$525:$M$526,[21]LTM!$M$532:$M$537,[21]LTM!$M$560,[21]LTM!$M$590:$M$591,[21]LTM!$M$614:$M$631,[21]LTM!$M$635:$M$636</definedName>
    <definedName name="hn.MultByFXRatesTop6" localSheetId="1" hidden="1">[21]LTM!$M$461,[21]LTM!$M$463:$M$464,[21]LTM!$M$468:$M$469,[21]LTM!$M$473:$M$475,[21]LTM!$M$480,[21]LTM!$M$484:$M$485,[21]LTM!$M$490:$M$509,[21]LTM!$M$512,[21]LTM!$M$514:$M$518,[21]LTM!$M$525:$M$526,[21]LTM!$M$532:$M$537,[21]LTM!$M$560,[21]LTM!$M$590:$M$591,[21]LTM!$M$614:$M$631,[21]LTM!$M$635:$M$636</definedName>
    <definedName name="hn.MultByFXRatesTop6" hidden="1">#REF!,#REF!,#REF!,#REF!,#REF!,#REF!,#REF!,#REF!,#REF!,#REF!,#REF!,#REF!,#REF!,#REF!,#REF!</definedName>
    <definedName name="hn.MultByFXRatesTop7" localSheetId="3" hidden="1">#REF!,#REF!,#REF!,#REF!,#REF!,#REF!,#REF!,#REF!,#REF!,#REF!,#REF!,#REF!,#REF!,#REF!,#REF!</definedName>
    <definedName name="hn.MultByFXRatesTop7" localSheetId="2" hidden="1">[21]LTM!$N$461,[21]LTM!$N$463:$N$464,[21]LTM!$N$468:$N$469,[21]LTM!$N$473:$N$475,[21]LTM!$N$480,[21]LTM!$N$484:$N$485,[21]LTM!$N$490:$N$509,[21]LTM!$N$512,[21]LTM!$N$514:$N$518,[21]LTM!$N$525:$N$526,[21]LTM!$N$532:$N$537,[21]LTM!$N$560,[21]LTM!$N$590:$N$591,[21]LTM!$N$614:$N$631,[21]LTM!$N$635:$N$636</definedName>
    <definedName name="hn.MultByFXRatesTop7" localSheetId="1" hidden="1">[21]LTM!$N$461,[21]LTM!$N$463:$N$464,[21]LTM!$N$468:$N$469,[21]LTM!$N$473:$N$475,[21]LTM!$N$480,[21]LTM!$N$484:$N$485,[21]LTM!$N$490:$N$509,[21]LTM!$N$512,[21]LTM!$N$514:$N$518,[21]LTM!$N$525:$N$526,[21]LTM!$N$532:$N$537,[21]LTM!$N$560,[21]LTM!$N$590:$N$591,[21]LTM!$N$614:$N$631,[21]LTM!$N$635:$N$636</definedName>
    <definedName name="hn.MultByFXRatesTop7" hidden="1">#REF!,#REF!,#REF!,#REF!,#REF!,#REF!,#REF!,#REF!,#REF!,#REF!,#REF!,#REF!,#REF!,#REF!,#REF!</definedName>
    <definedName name="hn.NoUpload" hidden="1">0</definedName>
    <definedName name="hn.YearLabel" localSheetId="3" hidden="1">#REF!</definedName>
    <definedName name="hn.YearLabel" localSheetId="2" hidden="1">#REF!</definedName>
    <definedName name="hn.YearLabel" localSheetId="1" hidden="1">#REF!</definedName>
    <definedName name="hn.YearLabel" hidden="1">#REF!</definedName>
    <definedName name="IANC">#REF!</definedName>
    <definedName name="impacto">'[11]Indicadores de Impacto'!$B$2:$B$1479</definedName>
    <definedName name="Incomepb" localSheetId="3" hidden="1">#REF!</definedName>
    <definedName name="Incomepb" localSheetId="2" hidden="1">#REF!</definedName>
    <definedName name="Incomepb" localSheetId="1" hidden="1">#REF!</definedName>
    <definedName name="Incomepb" hidden="1">#REF!</definedName>
    <definedName name="indicador">'[11]PR-04'!$T$1:$T$2</definedName>
    <definedName name="inf">#REF!</definedName>
    <definedName name="intensidad">[5]Listado!$AE$2:$AE$4</definedName>
    <definedName name="INTFIN">#REF!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IsSecureRevolver" localSheetId="3" hidden="1">#REF!</definedName>
    <definedName name="IsSecureRevolver" localSheetId="2" hidden="1">#REF!</definedName>
    <definedName name="IsSecureRevolver" localSheetId="1" hidden="1">#REF!</definedName>
    <definedName name="IsSecureRevolver" hidden="1">#REF!</definedName>
    <definedName name="IsSecureSenior1" localSheetId="3" hidden="1">#REF!</definedName>
    <definedName name="IsSecureSenior1" localSheetId="2" hidden="1">#REF!</definedName>
    <definedName name="IsSecureSenior1" localSheetId="1" hidden="1">#REF!</definedName>
    <definedName name="IsSecureSenior1" hidden="1">#REF!</definedName>
    <definedName name="IsSecureSenior2" localSheetId="3" hidden="1">#REF!</definedName>
    <definedName name="IsSecureSenior2" localSheetId="2" hidden="1">#REF!</definedName>
    <definedName name="IsSecureSenior2" localSheetId="1" hidden="1">#REF!</definedName>
    <definedName name="IsSecureSenior2" hidden="1">#REF!</definedName>
    <definedName name="IsSecureSenior3" localSheetId="3" hidden="1">#REF!</definedName>
    <definedName name="IsSecureSenior3" localSheetId="2" hidden="1">#REF!</definedName>
    <definedName name="IsSecureSenior3" localSheetId="1" hidden="1">#REF!</definedName>
    <definedName name="IsSecureSenior3" hidden="1">#REF!</definedName>
    <definedName name="IsSecureSenior4" localSheetId="3" hidden="1">#REF!</definedName>
    <definedName name="IsSecureSenior4" localSheetId="2" hidden="1">#REF!</definedName>
    <definedName name="IsSecureSenior4" localSheetId="1" hidden="1">#REF!</definedName>
    <definedName name="IsSecureSenior4" hidden="1">#REF!</definedName>
    <definedName name="IsSecureSenior5" localSheetId="3" hidden="1">#REF!</definedName>
    <definedName name="IsSecureSenior5" localSheetId="2" hidden="1">#REF!</definedName>
    <definedName name="IsSecureSenior5" localSheetId="1" hidden="1">#REF!</definedName>
    <definedName name="IsSecureSenior5" hidden="1">#REF!</definedName>
    <definedName name="IsSecureSenior6" localSheetId="3" hidden="1">#REF!</definedName>
    <definedName name="IsSecureSenior6" localSheetId="2" hidden="1">#REF!</definedName>
    <definedName name="IsSecureSenior6" localSheetId="1" hidden="1">#REF!</definedName>
    <definedName name="IsSecureSenior6" hidden="1">#REF!</definedName>
    <definedName name="IsSecureSenior7" localSheetId="3" hidden="1">#REF!</definedName>
    <definedName name="IsSecureSenior7" localSheetId="2" hidden="1">#REF!</definedName>
    <definedName name="IsSecureSenior7" localSheetId="1" hidden="1">#REF!</definedName>
    <definedName name="IsSecureSenior7" hidden="1">#REF!</definedName>
    <definedName name="ITEM">[22]presupuesto!$B$15:$K$150</definedName>
    <definedName name="IvaSUtl">[23]PRESUPUESTO!#REF!</definedName>
    <definedName name="jklj" localSheetId="3" hidden="1">#REF!</definedName>
    <definedName name="jklj" localSheetId="2" hidden="1">#REF!</definedName>
    <definedName name="jklj" localSheetId="1" hidden="1">#REF!</definedName>
    <definedName name="jklj" hidden="1">#REF!</definedName>
    <definedName name="JU">[4]otros!$A$6:$A$1235</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O" localSheetId="3" hidden="1">#REF!</definedName>
    <definedName name="KO" localSheetId="2" hidden="1">#REF!</definedName>
    <definedName name="KO" localSheetId="1" hidden="1">#REF!</definedName>
    <definedName name="KO" hidden="1">#REF!</definedName>
    <definedName name="l">[24]otros!$A$6:$A$1235</definedName>
    <definedName name="Left_Header" localSheetId="3" hidden="1">#REF!</definedName>
    <definedName name="Left_Header" localSheetId="2" hidden="1">#REF!</definedName>
    <definedName name="Left_Header" localSheetId="1" hidden="1">#REF!</definedName>
    <definedName name="Left_Header" hidden="1">#REF!</definedName>
    <definedName name="limcount" hidden="1">1</definedName>
    <definedName name="listequi">[17]SUMINISTROS!$A$480:$A$647</definedName>
    <definedName name="listmat">[17]SUMINISTROS!$A$106:$A$466</definedName>
    <definedName name="luis">[24]materiales!$A$7:$A$1317</definedName>
    <definedName name="mac">#REF!</definedName>
    <definedName name="mama" localSheetId="3" hidden="1">#REF!</definedName>
    <definedName name="mama" localSheetId="2" hidden="1">'[25]Datos-Gráfica-Apartada'!#REF!</definedName>
    <definedName name="mama" localSheetId="1" hidden="1">'[25]Datos-Gráfica-Apartada'!#REF!</definedName>
    <definedName name="mama" hidden="1">#REF!</definedName>
    <definedName name="MAR">[4]otros!$A$6:$A$1235</definedName>
    <definedName name="marcolegal">[5]Listado!$T$2:$T$12</definedName>
    <definedName name="MART">[4]Equipo!$A$7:$A$65536</definedName>
    <definedName name="MATER">[16]MATERIAL!$B$3:$B$580</definedName>
    <definedName name="MATERIALES">[16]MATERIAL!$B$2:$D$580</definedName>
    <definedName name="met_dep">[5]Listado!$AA$2:$AA$4</definedName>
    <definedName name="ministerios">[6]Listado!$M$2:$M$15</definedName>
    <definedName name="MPsc">#REF!</definedName>
    <definedName name="MunicipioPrestacion">#REF!</definedName>
    <definedName name="NATURALEZA">[7]IMPACTOS!$D$3:$D$4</definedName>
    <definedName name="NombrePrestador">#REF!</definedName>
    <definedName name="NORTE_DE_SANTANDER">#REF!</definedName>
    <definedName name="NoSuscriptores">#REF!</definedName>
    <definedName name="objetivospolítica">'[6]Objetivos de Política'!$B$2:$B$214</definedName>
    <definedName name="OBS_Data_Col" localSheetId="3" hidden="1">#REF!</definedName>
    <definedName name="OBS_Data_Col" localSheetId="2" hidden="1">#REF!</definedName>
    <definedName name="OBS_Data_Col" localSheetId="1" hidden="1">#REF!</definedName>
    <definedName name="OBS_Data_Col" hidden="1">#REF!</definedName>
    <definedName name="Openingpb" localSheetId="3" hidden="1">#REF!</definedName>
    <definedName name="Openingpb" localSheetId="2" hidden="1">#REF!</definedName>
    <definedName name="Openingpb" localSheetId="1" hidden="1">#REF!</definedName>
    <definedName name="Openingpb" hidden="1">#REF!</definedName>
    <definedName name="OTROS">[17]SUMINISTROS!$A$12:$D$100</definedName>
    <definedName name="OWNER" localSheetId="3" hidden="1">#REF!</definedName>
    <definedName name="OWNER" localSheetId="2" hidden="1">#REF!</definedName>
    <definedName name="OWNER" localSheetId="1" hidden="1">#REF!</definedName>
    <definedName name="OWNER" hidden="1">#REF!</definedName>
    <definedName name="p">#REF!</definedName>
    <definedName name="p.BS" localSheetId="3" hidden="1">#REF!</definedName>
    <definedName name="p.BS" localSheetId="2" hidden="1">#REF!</definedName>
    <definedName name="p.BS" localSheetId="1" hidden="1">#REF!</definedName>
    <definedName name="p.BS" hidden="1">#REF!</definedName>
    <definedName name="p.BSAssumptions" localSheetId="3" hidden="1">#REF!</definedName>
    <definedName name="p.BSAssumptions" localSheetId="2" hidden="1">#REF!</definedName>
    <definedName name="p.BSAssumptions" localSheetId="1" hidden="1">#REF!</definedName>
    <definedName name="p.BSAssumptions" hidden="1">#REF!</definedName>
    <definedName name="p.CapStructure" localSheetId="3" hidden="1">#REF!</definedName>
    <definedName name="p.CapStructure" localSheetId="2" hidden="1">#REF!</definedName>
    <definedName name="p.CapStructure" localSheetId="1" hidden="1">#REF!</definedName>
    <definedName name="p.CapStructure" hidden="1">#REF!</definedName>
    <definedName name="p.CashFlow" localSheetId="3" hidden="1">#REF!</definedName>
    <definedName name="p.CashFlow" localSheetId="2" hidden="1">#REF!</definedName>
    <definedName name="p.CashFlow" localSheetId="1" hidden="1">#REF!</definedName>
    <definedName name="p.CashFlow" hidden="1">#REF!</definedName>
    <definedName name="p.Cover" localSheetId="3" hidden="1">#REF!</definedName>
    <definedName name="p.Cover" localSheetId="2" hidden="1">#REF!</definedName>
    <definedName name="p.Cover" localSheetId="1" hidden="1">#REF!</definedName>
    <definedName name="p.Cover" hidden="1">#REF!</definedName>
    <definedName name="p.Depreciation" localSheetId="3" hidden="1">#REF!</definedName>
    <definedName name="p.Depreciation" localSheetId="2" hidden="1">#REF!</definedName>
    <definedName name="p.Depreciation" localSheetId="1" hidden="1">#REF!</definedName>
    <definedName name="p.Depreciation" hidden="1">#REF!</definedName>
    <definedName name="p.Executive" localSheetId="3" hidden="1">#REF!</definedName>
    <definedName name="p.Executive" localSheetId="2" hidden="1">#REF!</definedName>
    <definedName name="p.Executive" localSheetId="1" hidden="1">#REF!</definedName>
    <definedName name="p.Executive" hidden="1">#REF!</definedName>
    <definedName name="p.FactSheet" localSheetId="3" hidden="1">#REF!</definedName>
    <definedName name="p.FactSheet" localSheetId="2" hidden="1">#REF!</definedName>
    <definedName name="p.FactSheet" localSheetId="1" hidden="1">#REF!</definedName>
    <definedName name="p.FactSheet" hidden="1">#REF!</definedName>
    <definedName name="p.IS" localSheetId="3" hidden="1">#REF!</definedName>
    <definedName name="p.IS" localSheetId="2" hidden="1">#REF!</definedName>
    <definedName name="p.IS" localSheetId="1" hidden="1">#REF!</definedName>
    <definedName name="p.IS" hidden="1">#REF!</definedName>
    <definedName name="p.ISAssumptions" localSheetId="3" hidden="1">#REF!</definedName>
    <definedName name="p.ISAssumptions" localSheetId="2" hidden="1">#REF!</definedName>
    <definedName name="p.ISAssumptions" localSheetId="1" hidden="1">#REF!</definedName>
    <definedName name="p.ISAssumptions" hidden="1">#REF!</definedName>
    <definedName name="p.OpeningBS" localSheetId="3" hidden="1">#REF!</definedName>
    <definedName name="p.OpeningBS" localSheetId="2" hidden="1">#REF!</definedName>
    <definedName name="p.OpeningBS" localSheetId="1" hidden="1">#REF!</definedName>
    <definedName name="p.OpeningBS" hidden="1">#REF!</definedName>
    <definedName name="p.TaxCalculation" localSheetId="3" hidden="1">#REF!</definedName>
    <definedName name="p.TaxCalculation" localSheetId="2" hidden="1">#REF!</definedName>
    <definedName name="p.TaxCalculation" localSheetId="1" hidden="1">#REF!</definedName>
    <definedName name="p.TaxCalculation" hidden="1">#REF!</definedName>
    <definedName name="Pal_Workbook_GUID" hidden="1">"MZ13F7WREF2M259BRMK8ILZK"</definedName>
    <definedName name="PASO" localSheetId="3" hidden="1">{#N/A,#N/A,TRUE,"INGENIERIA";#N/A,#N/A,TRUE,"COMPRAS";#N/A,#N/A,TRUE,"DIRECCION";#N/A,#N/A,TRUE,"RESUMEN"}</definedName>
    <definedName name="PASO" localSheetId="2" hidden="1">{#N/A,#N/A,TRUE,"INGENIERIA";#N/A,#N/A,TRUE,"COMPRAS";#N/A,#N/A,TRUE,"DIRECCION";#N/A,#N/A,TRUE,"RESUMEN"}</definedName>
    <definedName name="PASO" localSheetId="1" hidden="1">{#N/A,#N/A,TRUE,"INGENIERIA";#N/A,#N/A,TRUE,"COMPRAS";#N/A,#N/A,TRUE,"DIRECCION";#N/A,#N/A,TRUE,"RESUMEN"}</definedName>
    <definedName name="PASO" hidden="1">{#N/A,#N/A,TRUE,"INGENIERIA";#N/A,#N/A,TRUE,"COMPRAS";#N/A,#N/A,TRUE,"DIRECCION";#N/A,#N/A,TRUE,"RESUMEN"}</definedName>
    <definedName name="PASS" localSheetId="3" hidden="1">{#N/A,#N/A,TRUE,"INGENIERIA";#N/A,#N/A,TRUE,"COMPRAS";#N/A,#N/A,TRUE,"DIRECCION";#N/A,#N/A,TRUE,"RESUMEN"}</definedName>
    <definedName name="PASS" localSheetId="2" hidden="1">{#N/A,#N/A,TRUE,"INGENIERIA";#N/A,#N/A,TRUE,"COMPRAS";#N/A,#N/A,TRUE,"DIRECCION";#N/A,#N/A,TRUE,"RESUMEN"}</definedName>
    <definedName name="PASS" localSheetId="1" hidden="1">{#N/A,#N/A,TRUE,"INGENIERIA";#N/A,#N/A,TRUE,"COMPRAS";#N/A,#N/A,TRUE,"DIRECCION";#N/A,#N/A,TRUE,"RESUMEN"}</definedName>
    <definedName name="PASS" hidden="1">{#N/A,#N/A,TRUE,"INGENIERIA";#N/A,#N/A,TRUE,"COMPRAS";#N/A,#N/A,TRUE,"DIRECCION";#N/A,#N/A,TRUE,"RESUMEN"}</definedName>
    <definedName name="PEDR">[4]materiales!$A$7:$A$1317</definedName>
    <definedName name="PEDRO">[4]otros!$A$6:$A$1235</definedName>
    <definedName name="PERIODICIDAD">[7]IMPACTOS!$K$3:$K$5</definedName>
    <definedName name="PERSISTENCIA">[7]IMPACTOS!$F$3:$F$6</definedName>
    <definedName name="PIA" localSheetId="3" hidden="1">#REF!</definedName>
    <definedName name="PIA" localSheetId="2" hidden="1">#REF!</definedName>
    <definedName name="PIA" localSheetId="1" hidden="1">#REF!</definedName>
    <definedName name="PIA" hidden="1">#REF!</definedName>
    <definedName name="PLUG" localSheetId="3" hidden="1">#REF!</definedName>
    <definedName name="PLUG" localSheetId="2" hidden="1">#REF!</definedName>
    <definedName name="PLUG" localSheetId="1" hidden="1">#REF!</definedName>
    <definedName name="PLUG" hidden="1">#REF!</definedName>
    <definedName name="poblado">[5]Listado!$G$2:$G$8</definedName>
    <definedName name="porcentaje">#REF!</definedName>
    <definedName name="PrintEnd" localSheetId="3" hidden="1">#REF!</definedName>
    <definedName name="PrintEnd" localSheetId="2" hidden="1">#REF!</definedName>
    <definedName name="PrintEnd" localSheetId="1" hidden="1">#REF!</definedName>
    <definedName name="PrintEnd" hidden="1">#REF!</definedName>
    <definedName name="PrintStart" localSheetId="3" hidden="1">#REF!</definedName>
    <definedName name="PrintStart" localSheetId="2" hidden="1">#REF!</definedName>
    <definedName name="PrintStart" localSheetId="1" hidden="1">#REF!</definedName>
    <definedName name="PrintStart" hidden="1">#REF!</definedName>
    <definedName name="proceso">[18]procesos!$A$2:$A$73</definedName>
    <definedName name="producto">'[11]Indicadores de Producto'!$B$2:$B$745</definedName>
    <definedName name="programa">'[6]Programa Presupuestal'!$B$2:$B$26</definedName>
    <definedName name="proyecto">[5]Listado!$B$11:$B$17</definedName>
    <definedName name="prueba">#REF!</definedName>
    <definedName name="PTA">#REF!</definedName>
    <definedName name="PTTTT" localSheetId="3" hidden="1">{#N/A,#N/A,TRUE,"INGENIERIA";#N/A,#N/A,TRUE,"COMPRAS";#N/A,#N/A,TRUE,"DIRECCION";#N/A,#N/A,TRUE,"RESUMEN"}</definedName>
    <definedName name="PTTTT" localSheetId="2" hidden="1">{#N/A,#N/A,TRUE,"INGENIERIA";#N/A,#N/A,TRUE,"COMPRAS";#N/A,#N/A,TRUE,"DIRECCION";#N/A,#N/A,TRUE,"RESUMEN"}</definedName>
    <definedName name="PTTTT" localSheetId="1" hidden="1">{#N/A,#N/A,TRUE,"INGENIERIA";#N/A,#N/A,TRUE,"COMPRAS";#N/A,#N/A,TRUE,"DIRECCION";#N/A,#N/A,TRUE,"RESUMEN"}</definedName>
    <definedName name="PTTTT" hidden="1">{#N/A,#N/A,TRUE,"INGENIERIA";#N/A,#N/A,TRUE,"COMPRAS";#N/A,#N/A,TRUE,"DIRECCION";#N/A,#N/A,TRUE,"RESUMEN"}</definedName>
    <definedName name="Q">#REF!</definedName>
    <definedName name="QUINDIO">#REF!</definedName>
    <definedName name="QWE" localSheetId="3" hidden="1">#REF!</definedName>
    <definedName name="QWE" localSheetId="2" hidden="1">'[2]ETAPA 50 SMMLV'!#REF!</definedName>
    <definedName name="QWE" localSheetId="1" hidden="1">'[2]ETAPA 50 SMMLV'!#REF!</definedName>
    <definedName name="QWE" hidden="1">#REF!</definedName>
    <definedName name="r.CashFlow" localSheetId="3" hidden="1">#REF!</definedName>
    <definedName name="r.CashFlow" localSheetId="2" hidden="1">#REF!</definedName>
    <definedName name="r.CashFlow" localSheetId="1" hidden="1">#REF!</definedName>
    <definedName name="r.CashFlow" hidden="1">#REF!</definedName>
    <definedName name="r.Leverage" localSheetId="3" hidden="1">#REF!</definedName>
    <definedName name="r.Leverage" localSheetId="2" hidden="1">#REF!</definedName>
    <definedName name="r.Leverage" localSheetId="1" hidden="1">#REF!</definedName>
    <definedName name="r.Leverage" hidden="1">#REF!</definedName>
    <definedName name="r.Liquidity" localSheetId="3" hidden="1">#REF!</definedName>
    <definedName name="r.Liquidity" localSheetId="2" hidden="1">#REF!</definedName>
    <definedName name="r.Liquidity" localSheetId="1" hidden="1">#REF!</definedName>
    <definedName name="r.Liquidity" hidden="1">#REF!</definedName>
    <definedName name="r.Market" localSheetId="3" hidden="1">#REF!</definedName>
    <definedName name="r.Market" localSheetId="2" hidden="1">#REF!</definedName>
    <definedName name="r.Market" localSheetId="1" hidden="1">#REF!</definedName>
    <definedName name="r.Market" hidden="1">#REF!</definedName>
    <definedName name="r.Profitability" localSheetId="3" hidden="1">#REF!</definedName>
    <definedName name="r.Profitability" localSheetId="2" hidden="1">#REF!</definedName>
    <definedName name="r.Profitability" localSheetId="1" hidden="1">#REF!</definedName>
    <definedName name="r.Profitability" hidden="1">#REF!</definedName>
    <definedName name="r.Summary" localSheetId="3" hidden="1">#REF!</definedName>
    <definedName name="r.Summary" localSheetId="2" hidden="1">#REF!</definedName>
    <definedName name="r.Summary" localSheetId="1" hidden="1">#REF!</definedName>
    <definedName name="r.Summary" hidden="1">#REF!</definedName>
    <definedName name="RECUPERABILIDAD">[7]IMPACTOS!$G$3:$G$7</definedName>
    <definedName name="regiones">[6]Listado!$B$2:$B$9</definedName>
    <definedName name="RELLENO">[4]Equipo!$A$7:$A$65536</definedName>
    <definedName name="REVERSIBILIDAD">[7]IMPACTOS!$C$3:$C$6</definedName>
    <definedName name="rfref">#REF!</definedName>
    <definedName name="RISARALD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2Unhide" localSheetId="3" hidden="1">#REF!</definedName>
    <definedName name="Rows2Unhide" localSheetId="2" hidden="1">#REF!</definedName>
    <definedName name="Rows2Unhide" localSheetId="1" hidden="1">#REF!</definedName>
    <definedName name="Rows2Unhide" hidden="1">#REF!</definedName>
    <definedName name="S">#REF!</definedName>
    <definedName name="sdf">#REF!</definedName>
    <definedName name="SE">#REF!</definedName>
    <definedName name="selalternativas">[5]Listado!$S$2:$S$3</definedName>
    <definedName name="SEN">#REF!</definedName>
    <definedName name="sencount" hidden="1">1</definedName>
    <definedName name="SiglaPrestador">#REF!</definedName>
    <definedName name="SOSO" localSheetId="3" hidden="1">#REF!</definedName>
    <definedName name="SOSO" localSheetId="2" hidden="1">'[2]ETAPA 50 SMMLV'!#REF!</definedName>
    <definedName name="SOSO" localSheetId="1" hidden="1">'[2]ETAPA 50 SMMLV'!#REF!</definedName>
    <definedName name="SOSO" hidden="1">#REF!</definedName>
    <definedName name="Stub" localSheetId="3" hidden="1">#REF!</definedName>
    <definedName name="Stub" localSheetId="2" hidden="1">#REF!</definedName>
    <definedName name="Stub" localSheetId="1" hidden="1">#REF!</definedName>
    <definedName name="Stub" hidden="1">#REF!</definedName>
    <definedName name="Stub_Header1" localSheetId="3" hidden="1">#REF!</definedName>
    <definedName name="Stub_Header1" localSheetId="2" hidden="1">#REF!</definedName>
    <definedName name="Stub_Header1" localSheetId="1" hidden="1">#REF!</definedName>
    <definedName name="Stub_Header1" hidden="1">#REF!</definedName>
    <definedName name="Stub_Header2" localSheetId="3" hidden="1">#REF!</definedName>
    <definedName name="Stub_Header2" localSheetId="2" hidden="1">#REF!</definedName>
    <definedName name="Stub_Header2" localSheetId="1" hidden="1">#REF!</definedName>
    <definedName name="Stub_Header2" hidden="1">#REF!</definedName>
    <definedName name="Stub_Header3" localSheetId="3" hidden="1">#REF!</definedName>
    <definedName name="Stub_Header3" localSheetId="2" hidden="1">#REF!</definedName>
    <definedName name="Stub_Header3" localSheetId="1" hidden="1">#REF!</definedName>
    <definedName name="Stub_Header3" hidden="1">#REF!</definedName>
    <definedName name="subprograma">[6]Subprograma!$B$2:$B$87</definedName>
    <definedName name="Supervía" localSheetId="3" hidden="1">{#N/A,#N/A,TRUE,"0001";#N/A,#N/A,TRUE,"0002";#N/A,#N/A,TRUE,"0003";#N/A,#N/A,TRUE,"0004";#N/A,#N/A,TRUE,"0005";#N/A,#N/A,TRUE,"0006";#N/A,#N/A,TRUE,"0007";#N/A,#N/A,TRUE,"0008";#N/A,#N/A,TRUE,"0009";#N/A,#N/A,TRUE,"0010"}</definedName>
    <definedName name="Supervía" localSheetId="2" hidden="1">{#N/A,#N/A,TRUE,"0001";#N/A,#N/A,TRUE,"0002";#N/A,#N/A,TRUE,"0003";#N/A,#N/A,TRUE,"0004";#N/A,#N/A,TRUE,"0005";#N/A,#N/A,TRUE,"0006";#N/A,#N/A,TRUE,"0007";#N/A,#N/A,TRUE,"0008";#N/A,#N/A,TRUE,"0009";#N/A,#N/A,TRUE,"0010"}</definedName>
    <definedName name="Supervía" localSheetId="1"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ía_1" localSheetId="3" hidden="1">{#N/A,#N/A,TRUE,"0001";#N/A,#N/A,TRUE,"0002";#N/A,#N/A,TRUE,"0003";#N/A,#N/A,TRUE,"0004";#N/A,#N/A,TRUE,"0005";#N/A,#N/A,TRUE,"0006";#N/A,#N/A,TRUE,"0007";#N/A,#N/A,TRUE,"0008";#N/A,#N/A,TRUE,"0009";#N/A,#N/A,TRUE,"0010"}</definedName>
    <definedName name="Supervía_1" localSheetId="2" hidden="1">{#N/A,#N/A,TRUE,"0001";#N/A,#N/A,TRUE,"0002";#N/A,#N/A,TRUE,"0003";#N/A,#N/A,TRUE,"0004";#N/A,#N/A,TRUE,"0005";#N/A,#N/A,TRUE,"0006";#N/A,#N/A,TRUE,"0007";#N/A,#N/A,TRUE,"0008";#N/A,#N/A,TRUE,"0009";#N/A,#N/A,TRUE,"0010"}</definedName>
    <definedName name="Supervía_1" localSheetId="1" hidden="1">{#N/A,#N/A,TRUE,"0001";#N/A,#N/A,TRUE,"0002";#N/A,#N/A,TRUE,"0003";#N/A,#N/A,TRUE,"0004";#N/A,#N/A,TRUE,"0005";#N/A,#N/A,TRUE,"0006";#N/A,#N/A,TRUE,"0007";#N/A,#N/A,TRUE,"0008";#N/A,#N/A,TRUE,"0009";#N/A,#N/A,TRUE,"0010"}</definedName>
    <definedName name="Supervía_1" hidden="1">{#N/A,#N/A,TRUE,"0001";#N/A,#N/A,TRUE,"0002";#N/A,#N/A,TRUE,"0003";#N/A,#N/A,TRUE,"0004";#N/A,#N/A,TRUE,"0005";#N/A,#N/A,TRUE,"0006";#N/A,#N/A,TRUE,"0007";#N/A,#N/A,TRUE,"0008";#N/A,#N/A,TRUE,"0009";#N/A,#N/A,TRUE,"0010"}</definedName>
    <definedName name="Taxpb" localSheetId="3" hidden="1">#REF!</definedName>
    <definedName name="Taxpb" localSheetId="2" hidden="1">#REF!</definedName>
    <definedName name="Taxpb" localSheetId="1" hidden="1">#REF!</definedName>
    <definedName name="Taxpb" hidden="1">#REF!</definedName>
    <definedName name="Titlepb" localSheetId="3" hidden="1">#REF!</definedName>
    <definedName name="Titlepb" localSheetId="2" hidden="1">#REF!</definedName>
    <definedName name="Titlepb" localSheetId="1" hidden="1">#REF!</definedName>
    <definedName name="Titlepb" hidden="1">#REF!</definedName>
    <definedName name="titulo">#REF!</definedName>
    <definedName name="titulo1">#REF!</definedName>
    <definedName name="TOLIMA">#REF!</definedName>
    <definedName name="TRANSPORI" localSheetId="3" hidden="1">{#N/A,#N/A,TRUE,"INGENIERIA";#N/A,#N/A,TRUE,"COMPRAS";#N/A,#N/A,TRUE,"DIRECCION";#N/A,#N/A,TRUE,"RESUMEN"}</definedName>
    <definedName name="TRANSPORI" localSheetId="2" hidden="1">{#N/A,#N/A,TRUE,"INGENIERIA";#N/A,#N/A,TRUE,"COMPRAS";#N/A,#N/A,TRUE,"DIRECCION";#N/A,#N/A,TRUE,"RESUMEN"}</definedName>
    <definedName name="TRANSPORI" localSheetId="1" hidden="1">{#N/A,#N/A,TRUE,"INGENIERIA";#N/A,#N/A,TRUE,"COMPRAS";#N/A,#N/A,TRUE,"DIRECCION";#N/A,#N/A,TRUE,"RESUMEN"}</definedName>
    <definedName name="TRANSPORI" hidden="1">{#N/A,#N/A,TRUE,"INGENIERIA";#N/A,#N/A,TRUE,"COMPRAS";#N/A,#N/A,TRUE,"DIRECCION";#N/A,#N/A,TRUE,"RESUMEN"}</definedName>
    <definedName name="TRANSPORTE" localSheetId="3" hidden="1">{#N/A,#N/A,TRUE,"INGENIERIA";#N/A,#N/A,TRUE,"COMPRAS";#N/A,#N/A,TRUE,"DIRECCION";#N/A,#N/A,TRUE,"RESUMEN"}</definedName>
    <definedName name="TRANSPORTE" localSheetId="2" hidden="1">{#N/A,#N/A,TRUE,"INGENIERIA";#N/A,#N/A,TRUE,"COMPRAS";#N/A,#N/A,TRUE,"DIRECCION";#N/A,#N/A,TRUE,"RESUMEN"}</definedName>
    <definedName name="TRANSPORTE" localSheetId="1" hidden="1">{#N/A,#N/A,TRUE,"INGENIERIA";#N/A,#N/A,TRUE,"COMPRAS";#N/A,#N/A,TRUE,"DIRECCION";#N/A,#N/A,TRUE,"RESUMEN"}</definedName>
    <definedName name="TRANSPORTE" hidden="1">{#N/A,#N/A,TRUE,"INGENIERIA";#N/A,#N/A,TRUE,"COMPRAS";#N/A,#N/A,TRUE,"DIRECCION";#N/A,#N/A,TRUE,"RESUMEN"}</definedName>
    <definedName name="TtlCD">[23]PRESUPUESTO!$G$541</definedName>
    <definedName name="tuberia">[24]otros!$A$6:$A$1235</definedName>
    <definedName name="tuberia36">[24]otros!$A$6:$A$1235</definedName>
    <definedName name="Unidad">[11]Unidades!$A$1:$A$58</definedName>
    <definedName name="Unidades">[26]Presup_Cancha!$J$13:$J$17</definedName>
    <definedName name="Unit" localSheetId="3" hidden="1">#REF!</definedName>
    <definedName name="Unit" localSheetId="2" hidden="1">#REF!</definedName>
    <definedName name="Unit" localSheetId="1" hidden="1">#REF!</definedName>
    <definedName name="Unit" hidden="1">#REF!</definedName>
    <definedName name="uuuu" localSheetId="3" hidden="1">#REF!</definedName>
    <definedName name="uuuu" localSheetId="2" hidden="1">#REF!</definedName>
    <definedName name="uuuu" localSheetId="1" hidden="1">#REF!</definedName>
    <definedName name="uuuu" hidden="1">#REF!</definedName>
    <definedName name="v">#REF!</definedName>
    <definedName name="via" localSheetId="3" hidden="1">{"via1",#N/A,TRUE,"general";"via2",#N/A,TRUE,"general";"via3",#N/A,TRUE,"general"}</definedName>
    <definedName name="via" localSheetId="2" hidden="1">{"via1",#N/A,TRUE,"general";"via2",#N/A,TRUE,"general";"via3",#N/A,TRUE,"general"}</definedName>
    <definedName name="via" localSheetId="1" hidden="1">{"via1",#N/A,TRUE,"general";"via2",#N/A,TRUE,"general";"via3",#N/A,TRUE,"general"}</definedName>
    <definedName name="via" hidden="1">{"via1",#N/A,TRUE,"general";"via2",#N/A,TRUE,"general";"via3",#N/A,TRUE,"general"}</definedName>
    <definedName name="via_1" localSheetId="3" hidden="1">{"via1",#N/A,TRUE,"general";"via2",#N/A,TRUE,"general";"via3",#N/A,TRUE,"general"}</definedName>
    <definedName name="via_1" localSheetId="2" hidden="1">{"via1",#N/A,TRUE,"general";"via2",#N/A,TRUE,"general";"via3",#N/A,TRUE,"general"}</definedName>
    <definedName name="via_1" localSheetId="1" hidden="1">{"via1",#N/A,TRUE,"general";"via2",#N/A,TRUE,"general";"via3",#N/A,TRUE,"general"}</definedName>
    <definedName name="via_1" hidden="1">{"via1",#N/A,TRUE,"general";"via2",#N/A,TRUE,"general";"via3",#N/A,TRUE,"general"}</definedName>
    <definedName name="w" localSheetId="3" hidden="1">#REF!</definedName>
    <definedName name="w" localSheetId="2" hidden="1">#REF!</definedName>
    <definedName name="w" localSheetId="1" hidden="1">#REF!</definedName>
    <definedName name="w" hidden="1">#REF!</definedName>
    <definedName name="wqw" localSheetId="3" hidden="1">#REF!</definedName>
    <definedName name="wqw" localSheetId="2" hidden="1">#REF!</definedName>
    <definedName name="wqw" localSheetId="1" hidden="1">#REF!</definedName>
    <definedName name="wqw" hidden="1">#REF!</definedName>
    <definedName name="wrn.ar." localSheetId="3" hidden="1">{#N/A,#N/A,TRUE,"CODIGO DEPENDENCIA"}</definedName>
    <definedName name="wrn.ar." localSheetId="2" hidden="1">{#N/A,#N/A,TRUE,"CODIGO DEPENDENCIA"}</definedName>
    <definedName name="wrn.ar." localSheetId="1" hidden="1">{#N/A,#N/A,TRUE,"CODIGO DEPENDENCIA"}</definedName>
    <definedName name="wrn.ar." hidden="1">{#N/A,#N/A,TRUE,"CODIGO DEPENDENCIA"}</definedName>
    <definedName name="wrn.Financial._.Statements." localSheetId="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Ull._.Model." localSheetId="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3" hidden="1">{"TAB1",#N/A,TRUE,"GENERAL";"TAB2",#N/A,TRUE,"GENERAL";"TAB3",#N/A,TRUE,"GENERAL";"TAB4",#N/A,TRUE,"GENERAL";"TAB5",#N/A,TRUE,"GENERAL"}</definedName>
    <definedName name="wrn.GENERAL." localSheetId="2" hidden="1">{"TAB1",#N/A,TRUE,"GENERAL";"TAB2",#N/A,TRUE,"GENERAL";"TAB3",#N/A,TRUE,"GENERAL";"TAB4",#N/A,TRUE,"GENERAL";"TAB5",#N/A,TRUE,"GENERAL"}</definedName>
    <definedName name="wrn.GENERAL." localSheetId="1" hidden="1">{"TAB1",#N/A,TRUE,"GENERAL";"TAB2",#N/A,TRUE,"GENERAL";"TAB3",#N/A,TRUE,"GENERAL";"TAB4",#N/A,TRUE,"GENERAL";"TAB5",#N/A,TRUE,"GENERAL"}</definedName>
    <definedName name="wrn.GENERAL." hidden="1">{"TAB1",#N/A,TRUE,"GENERAL";"TAB2",#N/A,TRUE,"GENERAL";"TAB3",#N/A,TRUE,"GENERAL";"TAB4",#N/A,TRUE,"GENERAL";"TAB5",#N/A,TRUE,"GENERAL"}</definedName>
    <definedName name="wrn.GENERAL._1" localSheetId="3" hidden="1">{"TAB1",#N/A,TRUE,"GENERAL";"TAB2",#N/A,TRUE,"GENERAL";"TAB3",#N/A,TRUE,"GENERAL";"TAB4",#N/A,TRUE,"GENERAL";"TAB5",#N/A,TRUE,"GENERAL"}</definedName>
    <definedName name="wrn.GENERAL._1" localSheetId="2" hidden="1">{"TAB1",#N/A,TRUE,"GENERAL";"TAB2",#N/A,TRUE,"GENERAL";"TAB3",#N/A,TRUE,"GENERAL";"TAB4",#N/A,TRUE,"GENERAL";"TAB5",#N/A,TRUE,"GENERAL"}</definedName>
    <definedName name="wrn.GENERAL._1" localSheetId="1" hidden="1">{"TAB1",#N/A,TRUE,"GENERAL";"TAB2",#N/A,TRUE,"GENERAL";"TAB3",#N/A,TRUE,"GENERAL";"TAB4",#N/A,TRUE,"GENERAL";"TAB5",#N/A,TRUE,"GENERAL"}</definedName>
    <definedName name="wrn.GENERAL._1" hidden="1">{"TAB1",#N/A,TRUE,"GENERAL";"TAB2",#N/A,TRUE,"GENERAL";"TAB3",#N/A,TRUE,"GENERAL";"TAB4",#N/A,TRUE,"GENERAL";"TAB5",#N/A,TRUE,"GENERAL"}</definedName>
    <definedName name="wrn.GERENCIA." localSheetId="3" hidden="1">{#N/A,#N/A,TRUE,"INGENIERIA";#N/A,#N/A,TRUE,"COMPRAS";#N/A,#N/A,TRUE,"DIRECCION";#N/A,#N/A,TRUE,"RESUMEN"}</definedName>
    <definedName name="wrn.GERENCIA." localSheetId="2" hidden="1">{#N/A,#N/A,TRUE,"INGENIERIA";#N/A,#N/A,TRUE,"COMPRAS";#N/A,#N/A,TRUE,"DIRECCION";#N/A,#N/A,TRUE,"RESUMEN"}</definedName>
    <definedName name="wrn.GERENCIA." localSheetId="1" hidden="1">{#N/A,#N/A,TRUE,"INGENIERIA";#N/A,#N/A,TRUE,"COMPRAS";#N/A,#N/A,TRUE,"DIRECCION";#N/A,#N/A,TRUE,"RESUMEN"}</definedName>
    <definedName name="wrn.GERENCIA." hidden="1">{#N/A,#N/A,TRUE,"INGENIERIA";#N/A,#N/A,TRUE,"COMPRAS";#N/A,#N/A,TRUE,"DIRECCION";#N/A,#N/A,TRUE,"RESUMEN"}</definedName>
    <definedName name="wrn.Restructuring._.Summaries." localSheetId="3" hidden="1">{#N/A,#N/A,TRUE,"Transaction Summary";#N/A,#N/A,TRUE,"Restructuring Sensitivities";#N/A,#N/A,TRUE,"DCF";#N/A,#N/A,TRUE,"IRR";#N/A,#N/A,TRUE,"Debt Capacity"}</definedName>
    <definedName name="wrn.Restructuring._.Summaries." localSheetId="2" hidden="1">{#N/A,#N/A,TRUE,"Transaction Summary";#N/A,#N/A,TRUE,"Restructuring Sensitivities";#N/A,#N/A,TRUE,"DCF";#N/A,#N/A,TRUE,"IRR";#N/A,#N/A,TRUE,"Debt Capacity"}</definedName>
    <definedName name="wrn.Restructuring._.Summaries." localSheetId="1"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tructuring._.Summaries._1" localSheetId="3" hidden="1">{#N/A,#N/A,TRUE,"Transaction Summary";#N/A,#N/A,TRUE,"Restructuring Sensitivities";#N/A,#N/A,TRUE,"DCF";#N/A,#N/A,TRUE,"IRR";#N/A,#N/A,TRUE,"Debt Capacity"}</definedName>
    <definedName name="wrn.Restructuring._.Summaries._1" localSheetId="2" hidden="1">{#N/A,#N/A,TRUE,"Transaction Summary";#N/A,#N/A,TRUE,"Restructuring Sensitivities";#N/A,#N/A,TRUE,"DCF";#N/A,#N/A,TRUE,"IRR";#N/A,#N/A,TRUE,"Debt Capacity"}</definedName>
    <definedName name="wrn.Restructuring._.Summaries._1" localSheetId="1" hidden="1">{#N/A,#N/A,TRUE,"Transaction Summary";#N/A,#N/A,TRUE,"Restructuring Sensitivities";#N/A,#N/A,TRUE,"DCF";#N/A,#N/A,TRUE,"IRR";#N/A,#N/A,TRUE,"Debt Capacity"}</definedName>
    <definedName name="wrn.Restructuring._.Summaries._1" hidden="1">{#N/A,#N/A,TRUE,"Transaction Summary";#N/A,#N/A,TRUE,"Restructuring Sensitivities";#N/A,#N/A,TRUE,"DCF";#N/A,#N/A,TRUE,"IRR";#N/A,#N/A,TRUE,"Debt Capacity"}</definedName>
    <definedName name="wrn.resumen." localSheetId="3" hidden="1">{"total",#N/A,FALSE,"TD 0% ";"total",#N/A,FALSE,"TD 12%";"total",#N/A,FALSE,"TD 10%"}</definedName>
    <definedName name="wrn.resumen." localSheetId="2" hidden="1">{"total",#N/A,FALSE,"TD 0% ";"total",#N/A,FALSE,"TD 12%";"total",#N/A,FALSE,"TD 10%"}</definedName>
    <definedName name="wrn.resumen." localSheetId="1" hidden="1">{"total",#N/A,FALSE,"TD 0% ";"total",#N/A,FALSE,"TD 12%";"total",#N/A,FALSE,"TD 10%"}</definedName>
    <definedName name="wrn.resumen." hidden="1">{"total",#N/A,FALSE,"TD 0% ";"total",#N/A,FALSE,"TD 12%";"total",#N/A,FALSE,"TD 10%"}</definedName>
    <definedName name="wrn.via." localSheetId="3" hidden="1">{"via1",#N/A,TRUE,"general";"via2",#N/A,TRUE,"general";"via3",#N/A,TRUE,"general"}</definedName>
    <definedName name="wrn.via." localSheetId="2" hidden="1">{"via1",#N/A,TRUE,"general";"via2",#N/A,TRUE,"general";"via3",#N/A,TRUE,"general"}</definedName>
    <definedName name="wrn.via." localSheetId="1" hidden="1">{"via1",#N/A,TRUE,"general";"via2",#N/A,TRUE,"general";"via3",#N/A,TRUE,"general"}</definedName>
    <definedName name="wrn.via." hidden="1">{"via1",#N/A,TRUE,"general";"via2",#N/A,TRUE,"general";"via3",#N/A,TRUE,"general"}</definedName>
    <definedName name="wrn.via._1" localSheetId="3" hidden="1">{"via1",#N/A,TRUE,"general";"via2",#N/A,TRUE,"general";"via3",#N/A,TRUE,"general"}</definedName>
    <definedName name="wrn.via._1" localSheetId="2" hidden="1">{"via1",#N/A,TRUE,"general";"via2",#N/A,TRUE,"general";"via3",#N/A,TRUE,"general"}</definedName>
    <definedName name="wrn.via._1" localSheetId="1" hidden="1">{"via1",#N/A,TRUE,"general";"via2",#N/A,TRUE,"general";"via3",#N/A,TRUE,"general"}</definedName>
    <definedName name="wrn.via._1" hidden="1">{"via1",#N/A,TRUE,"general";"via2",#N/A,TRUE,"general";"via3",#N/A,TRUE,"general"}</definedName>
    <definedName name="WSERWEER">'[19]COSTOS OFICINA'!#REF!</definedName>
    <definedName name="XXXXX"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X" localSheetId="3" hidden="1">{#N/A,#N/A,TRUE,"INGENIERIA";#N/A,#N/A,TRUE,"COMPRAS";#N/A,#N/A,TRUE,"DIRECCION";#N/A,#N/A,TRUE,"RESUMEN"}</definedName>
    <definedName name="XXXXXX" localSheetId="2" hidden="1">{#N/A,#N/A,TRUE,"INGENIERIA";#N/A,#N/A,TRUE,"COMPRAS";#N/A,#N/A,TRUE,"DIRECCION";#N/A,#N/A,TRUE,"RESUMEN"}</definedName>
    <definedName name="XXXXXX" localSheetId="1" hidden="1">{#N/A,#N/A,TRUE,"INGENIERIA";#N/A,#N/A,TRUE,"COMPRAS";#N/A,#N/A,TRUE,"DIRECCION";#N/A,#N/A,TRUE,"RESUMEN"}</definedName>
    <definedName name="XXXXXX" hidden="1">{#N/A,#N/A,TRUE,"INGENIERIA";#N/A,#N/A,TRUE,"COMPRAS";#N/A,#N/A,TRUE,"DIRECCION";#N/A,#N/A,TRUE,"RESUMEN"}</definedName>
    <definedName name="xyz" localSheetId="3" hidden="1">#REF!</definedName>
    <definedName name="xyz" localSheetId="2" hidden="1">#REF!</definedName>
    <definedName name="xyz" localSheetId="1" hidden="1">#REF!</definedName>
    <definedName name="xyz" hidden="1">#REF!</definedName>
    <definedName name="YO">[4]Equipo!$A$7:$A$65536</definedName>
    <definedName name="yyyyyy" localSheetId="3" hidden="1">#REF!</definedName>
    <definedName name="yyyyyy" localSheetId="2" hidden="1">[10]MI!#REF!</definedName>
    <definedName name="yyyyyy" localSheetId="1" hidden="1">[10]MI!#REF!</definedName>
    <definedName name="yyyyyy" hidden="1">#REF!</definedName>
    <definedName name="z">#REF!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1" l="1"/>
  <c r="F44" i="11"/>
  <c r="F37" i="11"/>
  <c r="F30" i="11"/>
  <c r="F23" i="11"/>
  <c r="E24" i="6" l="1"/>
  <c r="A45" i="21"/>
  <c r="A44" i="21"/>
  <c r="A37" i="21"/>
  <c r="B30" i="21"/>
  <c r="A30" i="21"/>
  <c r="B25" i="21"/>
  <c r="A25" i="21"/>
  <c r="B24" i="21"/>
  <c r="A24" i="21"/>
  <c r="B23" i="21"/>
  <c r="A23" i="21"/>
  <c r="B22" i="21"/>
  <c r="A22" i="21"/>
  <c r="B21" i="21"/>
  <c r="A21" i="21"/>
  <c r="B20" i="21"/>
  <c r="A20" i="21"/>
  <c r="B19" i="21"/>
  <c r="A19" i="21"/>
  <c r="B18" i="21"/>
  <c r="A18" i="21"/>
  <c r="B17" i="21"/>
  <c r="A17" i="21"/>
  <c r="B16" i="21"/>
  <c r="A16" i="21"/>
  <c r="B15" i="21"/>
  <c r="A15" i="21"/>
  <c r="B14" i="21"/>
  <c r="A14" i="21"/>
  <c r="B13" i="21"/>
  <c r="A13" i="21"/>
  <c r="B12" i="21"/>
  <c r="A12" i="21"/>
  <c r="B11" i="21"/>
  <c r="A11" i="21"/>
  <c r="B10" i="21"/>
  <c r="A10" i="21"/>
  <c r="B9" i="21"/>
  <c r="A9" i="21"/>
  <c r="B8" i="21"/>
  <c r="A8" i="21"/>
  <c r="A33" i="18"/>
  <c r="A32" i="18"/>
  <c r="A25" i="18"/>
  <c r="B18" i="18"/>
  <c r="A18" i="18"/>
  <c r="B13" i="18"/>
  <c r="A13" i="18"/>
  <c r="B12" i="18"/>
  <c r="A12" i="18"/>
  <c r="B11" i="18"/>
  <c r="A11" i="18"/>
  <c r="B10" i="18"/>
  <c r="A10" i="18"/>
  <c r="B9" i="18"/>
  <c r="A9" i="18"/>
  <c r="B8" i="18"/>
  <c r="A8" i="18"/>
  <c r="B17" i="44"/>
  <c r="B16" i="44"/>
  <c r="B15" i="44"/>
  <c r="B14" i="44"/>
  <c r="B13" i="44"/>
  <c r="B12" i="44"/>
  <c r="B11" i="44"/>
  <c r="B10" i="44"/>
  <c r="B9" i="44"/>
  <c r="B8" i="44"/>
  <c r="A37" i="44"/>
  <c r="A36" i="44"/>
  <c r="A29" i="44"/>
  <c r="A22" i="44"/>
  <c r="A17" i="44"/>
  <c r="A16" i="44"/>
  <c r="A15" i="44"/>
  <c r="A14" i="44"/>
  <c r="A13" i="44"/>
  <c r="A12" i="44"/>
  <c r="A11" i="44"/>
  <c r="A10" i="44"/>
  <c r="A9" i="44"/>
  <c r="A8" i="44"/>
  <c r="B14" i="19"/>
  <c r="B9" i="19"/>
  <c r="B8" i="19"/>
  <c r="A29" i="19"/>
  <c r="A28" i="19"/>
  <c r="A21" i="19"/>
  <c r="A14" i="19"/>
  <c r="A9" i="19"/>
  <c r="A8" i="19"/>
  <c r="A44" i="17"/>
  <c r="A43" i="17"/>
  <c r="A36" i="17"/>
  <c r="A29" i="17"/>
  <c r="B24" i="17"/>
  <c r="B23" i="17"/>
  <c r="B22" i="17"/>
  <c r="B21" i="17"/>
  <c r="B20" i="17"/>
  <c r="B19" i="17"/>
  <c r="B18" i="17"/>
  <c r="B17" i="17"/>
  <c r="B16" i="17"/>
  <c r="B15" i="17"/>
  <c r="B14" i="17"/>
  <c r="B13" i="17"/>
  <c r="B12" i="17"/>
  <c r="B11" i="17"/>
  <c r="B10" i="17"/>
  <c r="B9" i="17"/>
  <c r="B8" i="17"/>
  <c r="A24" i="17"/>
  <c r="A23" i="17"/>
  <c r="A22" i="17"/>
  <c r="A21" i="17"/>
  <c r="A20" i="17"/>
  <c r="A19" i="17"/>
  <c r="A18" i="17"/>
  <c r="A17" i="17"/>
  <c r="A16" i="17"/>
  <c r="A15" i="17"/>
  <c r="A14" i="17"/>
  <c r="A13" i="17"/>
  <c r="A12" i="17"/>
  <c r="A11" i="17"/>
  <c r="A10" i="17"/>
  <c r="A9" i="17"/>
  <c r="A8" i="17"/>
  <c r="A31" i="6"/>
  <c r="A30" i="6"/>
  <c r="A34" i="35" l="1"/>
  <c r="B26" i="51"/>
  <c r="A26" i="51"/>
  <c r="B25" i="51"/>
  <c r="A25" i="51"/>
  <c r="B24" i="51"/>
  <c r="A24" i="51"/>
  <c r="B23" i="51"/>
  <c r="A23" i="51"/>
  <c r="B22" i="51"/>
  <c r="A22" i="51"/>
  <c r="B21" i="51"/>
  <c r="A21" i="51"/>
  <c r="B20" i="51"/>
  <c r="A20" i="51"/>
  <c r="B19" i="51"/>
  <c r="A19" i="51"/>
  <c r="B18" i="51"/>
  <c r="A18" i="51"/>
  <c r="B17" i="51"/>
  <c r="A17" i="51"/>
  <c r="B16" i="51"/>
  <c r="C11" i="51"/>
  <c r="B11" i="51"/>
  <c r="A11" i="51"/>
  <c r="B10" i="51"/>
  <c r="A1" i="51"/>
  <c r="A39" i="35"/>
  <c r="A38" i="35"/>
  <c r="A36" i="35"/>
  <c r="A37" i="35"/>
  <c r="A35" i="35"/>
  <c r="M31" i="5"/>
  <c r="E34" i="51" s="1"/>
  <c r="M30" i="5"/>
  <c r="E33" i="51" s="1"/>
  <c r="E37" i="35" l="1"/>
  <c r="L37" i="35" s="1"/>
  <c r="E36" i="35"/>
  <c r="O37" i="35"/>
  <c r="K37" i="35" l="1"/>
  <c r="N37" i="35"/>
  <c r="H37" i="35"/>
  <c r="M37" i="35"/>
  <c r="M36" i="35"/>
  <c r="L36" i="35"/>
  <c r="O36" i="35"/>
  <c r="H36" i="35"/>
  <c r="N36" i="35"/>
  <c r="P36" i="35"/>
  <c r="K36" i="35"/>
  <c r="A32" i="35"/>
  <c r="K26" i="5"/>
  <c r="K27" i="5"/>
  <c r="K28" i="5"/>
  <c r="A25" i="35" l="1"/>
  <c r="B25" i="35"/>
  <c r="C25" i="35"/>
  <c r="A26" i="35"/>
  <c r="B26" i="35"/>
  <c r="C26" i="35"/>
  <c r="A23" i="35"/>
  <c r="B23" i="35"/>
  <c r="C23" i="35"/>
  <c r="A24" i="35"/>
  <c r="B24" i="35"/>
  <c r="C24" i="35"/>
  <c r="A17" i="35"/>
  <c r="B17" i="35"/>
  <c r="C17" i="35"/>
  <c r="A18" i="35"/>
  <c r="B18" i="35"/>
  <c r="C18" i="35"/>
  <c r="A19" i="35"/>
  <c r="B19" i="35"/>
  <c r="C19" i="35"/>
  <c r="A20" i="35"/>
  <c r="B20" i="35"/>
  <c r="C20" i="35"/>
  <c r="A21" i="35"/>
  <c r="B21" i="35"/>
  <c r="C21" i="35"/>
  <c r="A22" i="35"/>
  <c r="B22" i="35"/>
  <c r="C22" i="35"/>
  <c r="E10" i="5" l="1"/>
  <c r="E11" i="5" l="1"/>
  <c r="D17" i="35"/>
  <c r="D18" i="35" l="1"/>
  <c r="D24" i="6"/>
  <c r="E13" i="6"/>
  <c r="C22" i="11"/>
  <c r="C14" i="21" l="1"/>
  <c r="D15" i="21"/>
  <c r="C11" i="44"/>
  <c r="F4" i="44"/>
  <c r="A4" i="44"/>
  <c r="B3" i="44"/>
  <c r="E18" i="5"/>
  <c r="C37" i="44"/>
  <c r="B37" i="44"/>
  <c r="C36" i="44"/>
  <c r="B36" i="44"/>
  <c r="E22" i="44"/>
  <c r="E37" i="44" s="1"/>
  <c r="C22" i="44"/>
  <c r="C17" i="44"/>
  <c r="D17" i="44" s="1"/>
  <c r="C16" i="44"/>
  <c r="D16" i="44" s="1"/>
  <c r="C15" i="44"/>
  <c r="C14" i="44"/>
  <c r="C13" i="44"/>
  <c r="D13" i="44" s="1"/>
  <c r="C12" i="44"/>
  <c r="D12" i="44" s="1"/>
  <c r="C10" i="44"/>
  <c r="C9" i="44"/>
  <c r="D9" i="44" s="1"/>
  <c r="D8" i="44"/>
  <c r="A1" i="44"/>
  <c r="C24" i="17"/>
  <c r="C23" i="17"/>
  <c r="C22" i="17"/>
  <c r="D19" i="17"/>
  <c r="E18" i="18"/>
  <c r="E13" i="5"/>
  <c r="F22" i="44" l="1"/>
  <c r="F25" i="44" s="1"/>
  <c r="J18" i="5" s="1"/>
  <c r="E36" i="44"/>
  <c r="F36" i="44" s="1"/>
  <c r="D20" i="35"/>
  <c r="D24" i="35"/>
  <c r="F37" i="44"/>
  <c r="I18" i="5" s="1"/>
  <c r="D11" i="44"/>
  <c r="D15" i="44"/>
  <c r="D14" i="44"/>
  <c r="D10" i="44"/>
  <c r="F19" i="11"/>
  <c r="F39" i="44" l="1"/>
  <c r="H18" i="5"/>
  <c r="C29" i="44"/>
  <c r="E29" i="44"/>
  <c r="F29" i="44" l="1"/>
  <c r="R10" i="35"/>
  <c r="S10" i="35" s="1"/>
  <c r="R12" i="35"/>
  <c r="S12" i="35" s="1"/>
  <c r="R16" i="35"/>
  <c r="S16" i="35" s="1"/>
  <c r="R27" i="35"/>
  <c r="S27" i="35" s="1"/>
  <c r="R28" i="35"/>
  <c r="S28" i="35" s="1"/>
  <c r="R29" i="35"/>
  <c r="S29" i="35" s="1"/>
  <c r="R30" i="35"/>
  <c r="S30" i="35" s="1"/>
  <c r="R31" i="35"/>
  <c r="S31" i="35" s="1"/>
  <c r="F21" i="42"/>
  <c r="F20" i="42"/>
  <c r="F22" i="42"/>
  <c r="F4" i="42"/>
  <c r="A4" i="42"/>
  <c r="B3" i="42"/>
  <c r="E41" i="42"/>
  <c r="A1" i="42"/>
  <c r="C12" i="18"/>
  <c r="F32" i="44" l="1"/>
  <c r="K18" i="5" s="1"/>
  <c r="F28" i="42"/>
  <c r="F19" i="42"/>
  <c r="F18" i="42"/>
  <c r="F41" i="42"/>
  <c r="E42" i="42"/>
  <c r="F42" i="42" s="1"/>
  <c r="I11" i="5" s="1"/>
  <c r="F44" i="42" l="1"/>
  <c r="H11" i="5"/>
  <c r="F31" i="42"/>
  <c r="J11" i="5" s="1"/>
  <c r="C35" i="42"/>
  <c r="D9" i="17" l="1"/>
  <c r="D10" i="17"/>
  <c r="D11" i="17"/>
  <c r="D12" i="17"/>
  <c r="D13" i="17"/>
  <c r="D14" i="17"/>
  <c r="D15" i="17"/>
  <c r="D16" i="17"/>
  <c r="D17" i="17"/>
  <c r="D18" i="17"/>
  <c r="D20" i="17"/>
  <c r="D21" i="17"/>
  <c r="F18" i="11"/>
  <c r="F40" i="35" l="1"/>
  <c r="A11" i="35"/>
  <c r="E22" i="5" l="1"/>
  <c r="F35" i="42"/>
  <c r="F37" i="42" s="1"/>
  <c r="C11" i="35"/>
  <c r="D11" i="35"/>
  <c r="B10" i="35"/>
  <c r="B11" i="35"/>
  <c r="A1" i="35"/>
  <c r="B16" i="35"/>
  <c r="D26" i="35" l="1"/>
  <c r="K11" i="5"/>
  <c r="R37" i="35" l="1"/>
  <c r="S37" i="35" s="1"/>
  <c r="D9" i="21" l="1"/>
  <c r="D10" i="21"/>
  <c r="D11" i="21"/>
  <c r="D12" i="21"/>
  <c r="D13" i="21"/>
  <c r="D14" i="21"/>
  <c r="D16" i="21"/>
  <c r="D17" i="21"/>
  <c r="D18" i="21"/>
  <c r="D19" i="21"/>
  <c r="D20" i="21"/>
  <c r="D21" i="21"/>
  <c r="D22" i="21"/>
  <c r="D24" i="21"/>
  <c r="D25" i="21"/>
  <c r="D8" i="21"/>
  <c r="F4" i="21"/>
  <c r="A4" i="21"/>
  <c r="B3" i="21"/>
  <c r="E37" i="21"/>
  <c r="A1" i="21"/>
  <c r="F4" i="18"/>
  <c r="B3" i="18"/>
  <c r="A4" i="18"/>
  <c r="F4" i="19"/>
  <c r="A4" i="19"/>
  <c r="B3" i="19"/>
  <c r="E21" i="19"/>
  <c r="D9" i="19"/>
  <c r="D8" i="19"/>
  <c r="A1" i="19"/>
  <c r="E20" i="5"/>
  <c r="E17" i="5"/>
  <c r="D23" i="35" l="1"/>
  <c r="D25" i="35"/>
  <c r="C21" i="19"/>
  <c r="F21" i="19" s="1"/>
  <c r="F24" i="19" s="1"/>
  <c r="K17" i="5" l="1"/>
  <c r="E25" i="18"/>
  <c r="E32" i="18"/>
  <c r="D13" i="18"/>
  <c r="D12" i="18"/>
  <c r="D11" i="18"/>
  <c r="D10" i="18"/>
  <c r="D9" i="18"/>
  <c r="D8" i="18"/>
  <c r="C25" i="18" s="1"/>
  <c r="A1" i="18"/>
  <c r="F25" i="18" l="1"/>
  <c r="E33" i="18"/>
  <c r="F28" i="18" l="1"/>
  <c r="K20" i="5" s="1"/>
  <c r="D24" i="17"/>
  <c r="D23" i="17"/>
  <c r="E29" i="17"/>
  <c r="E43" i="17" s="1"/>
  <c r="F4" i="17"/>
  <c r="A4" i="17"/>
  <c r="B3" i="17"/>
  <c r="E36" i="17"/>
  <c r="D8" i="17"/>
  <c r="A1" i="17"/>
  <c r="E29" i="16"/>
  <c r="A4" i="16"/>
  <c r="F4" i="16"/>
  <c r="B3" i="16"/>
  <c r="A1" i="16"/>
  <c r="F22" i="16" l="1"/>
  <c r="E44" i="17"/>
  <c r="E30" i="16"/>
  <c r="F25" i="16" l="1"/>
  <c r="E29" i="15"/>
  <c r="F4" i="15"/>
  <c r="A4" i="15"/>
  <c r="B3" i="15"/>
  <c r="A1" i="15"/>
  <c r="E29" i="14"/>
  <c r="F4" i="14"/>
  <c r="A4" i="14"/>
  <c r="B3" i="14"/>
  <c r="A1" i="14"/>
  <c r="E15" i="5"/>
  <c r="E14" i="5"/>
  <c r="E12" i="5"/>
  <c r="D19" i="35" l="1"/>
  <c r="D21" i="35"/>
  <c r="D22" i="35"/>
  <c r="K14" i="5"/>
  <c r="F22" i="15"/>
  <c r="E28" i="14"/>
  <c r="E30" i="15"/>
  <c r="F21" i="14"/>
  <c r="F24" i="14" l="1"/>
  <c r="F25" i="15"/>
  <c r="K13" i="5" s="1"/>
  <c r="K12" i="5" l="1"/>
  <c r="F4" i="11"/>
  <c r="B3" i="11"/>
  <c r="A4" i="11"/>
  <c r="E42" i="11"/>
  <c r="E41" i="11"/>
  <c r="A1" i="11"/>
  <c r="F16" i="11"/>
  <c r="F17" i="11"/>
  <c r="F10" i="11"/>
  <c r="E10" i="44"/>
  <c r="F10" i="44" s="1"/>
  <c r="E9" i="44"/>
  <c r="F9" i="44" s="1"/>
  <c r="E8" i="44"/>
  <c r="F8" i="44" s="1"/>
  <c r="E17" i="44"/>
  <c r="F17" i="44" s="1"/>
  <c r="E16" i="44"/>
  <c r="F16" i="44" s="1"/>
  <c r="E15" i="44"/>
  <c r="F15" i="44" s="1"/>
  <c r="E14" i="44"/>
  <c r="F14" i="44" s="1"/>
  <c r="E13" i="44"/>
  <c r="F13" i="44" s="1"/>
  <c r="E12" i="44"/>
  <c r="F12" i="44" s="1"/>
  <c r="E11" i="44"/>
  <c r="F11" i="44" s="1"/>
  <c r="E15" i="21"/>
  <c r="F15" i="21" s="1"/>
  <c r="F23" i="42"/>
  <c r="E15" i="17"/>
  <c r="F15" i="17" s="1"/>
  <c r="E13" i="17"/>
  <c r="F13" i="17" s="1"/>
  <c r="E11" i="17"/>
  <c r="F11" i="17" s="1"/>
  <c r="E10" i="17"/>
  <c r="F10" i="17" s="1"/>
  <c r="E9" i="17"/>
  <c r="F9" i="17" s="1"/>
  <c r="E8" i="17"/>
  <c r="F8" i="17" s="1"/>
  <c r="F12" i="11"/>
  <c r="E9" i="18"/>
  <c r="F9" i="18" s="1"/>
  <c r="E11" i="18"/>
  <c r="F11" i="18" s="1"/>
  <c r="E8" i="18"/>
  <c r="F8" i="18" s="1"/>
  <c r="E17" i="17"/>
  <c r="F17" i="17" s="1"/>
  <c r="E16" i="17"/>
  <c r="F16" i="17" s="1"/>
  <c r="F22" i="11"/>
  <c r="E26" i="6"/>
  <c r="D30" i="6"/>
  <c r="D31" i="6" s="1"/>
  <c r="E4" i="6"/>
  <c r="A4" i="6"/>
  <c r="B3" i="6"/>
  <c r="A1" i="6"/>
  <c r="F27" i="11"/>
  <c r="F18" i="44" l="1"/>
  <c r="C34" i="11"/>
  <c r="E9" i="19"/>
  <c r="F9" i="19" s="1"/>
  <c r="E8" i="19"/>
  <c r="F8" i="19" s="1"/>
  <c r="F10" i="19" s="1"/>
  <c r="D22" i="17"/>
  <c r="C36" i="17" s="1"/>
  <c r="F36" i="17" s="1"/>
  <c r="F11" i="42"/>
  <c r="F12" i="42"/>
  <c r="F10" i="42"/>
  <c r="F9" i="42"/>
  <c r="F15" i="42"/>
  <c r="F16" i="42" s="1"/>
  <c r="E13" i="18"/>
  <c r="F13" i="18" s="1"/>
  <c r="E23" i="17"/>
  <c r="F23" i="17" s="1"/>
  <c r="E21" i="17"/>
  <c r="F21" i="17" s="1"/>
  <c r="J10" i="5"/>
  <c r="G9" i="5"/>
  <c r="E17" i="6"/>
  <c r="E20" i="6" s="1"/>
  <c r="E14" i="19"/>
  <c r="C30" i="21"/>
  <c r="F30" i="21" s="1"/>
  <c r="F33" i="21" s="1"/>
  <c r="E18" i="6"/>
  <c r="F13" i="11"/>
  <c r="D23" i="21"/>
  <c r="C37" i="21" s="1"/>
  <c r="F37" i="21" s="1"/>
  <c r="E14" i="21"/>
  <c r="F14" i="21" s="1"/>
  <c r="E18" i="21"/>
  <c r="F18" i="21" s="1"/>
  <c r="E12" i="21"/>
  <c r="F12" i="21" s="1"/>
  <c r="E19" i="21"/>
  <c r="F19" i="21" s="1"/>
  <c r="E8" i="21"/>
  <c r="F8" i="21" s="1"/>
  <c r="E16" i="21"/>
  <c r="F16" i="21" s="1"/>
  <c r="E17" i="21"/>
  <c r="F17" i="21" s="1"/>
  <c r="E10" i="21"/>
  <c r="F10" i="21" s="1"/>
  <c r="E11" i="21"/>
  <c r="F11" i="21" s="1"/>
  <c r="E21" i="21"/>
  <c r="F21" i="21" s="1"/>
  <c r="E13" i="21"/>
  <c r="F13" i="21" s="1"/>
  <c r="E24" i="21"/>
  <c r="F24" i="21" s="1"/>
  <c r="E25" i="21"/>
  <c r="F25" i="21" s="1"/>
  <c r="C14" i="19"/>
  <c r="F18" i="18"/>
  <c r="F21" i="18" s="1"/>
  <c r="C29" i="17"/>
  <c r="F29" i="17" s="1"/>
  <c r="F32" i="17" s="1"/>
  <c r="F15" i="16"/>
  <c r="F14" i="14"/>
  <c r="F15" i="15"/>
  <c r="E12" i="18"/>
  <c r="F12" i="18" s="1"/>
  <c r="F21" i="11"/>
  <c r="E12" i="17"/>
  <c r="F12" i="17" s="1"/>
  <c r="E19" i="17"/>
  <c r="F19" i="17" s="1"/>
  <c r="F34" i="11"/>
  <c r="F15" i="11"/>
  <c r="E24" i="17"/>
  <c r="F24" i="17" s="1"/>
  <c r="F9" i="11"/>
  <c r="F14" i="11"/>
  <c r="F18" i="15" l="1"/>
  <c r="J13" i="5" s="1"/>
  <c r="F17" i="14"/>
  <c r="J12" i="5" s="1"/>
  <c r="F18" i="16"/>
  <c r="J14" i="5" s="1"/>
  <c r="F20" i="11"/>
  <c r="F11" i="11"/>
  <c r="F39" i="17"/>
  <c r="F40" i="21"/>
  <c r="K22" i="5" s="1"/>
  <c r="K10" i="5"/>
  <c r="F9" i="5"/>
  <c r="F8" i="11"/>
  <c r="J22" i="5"/>
  <c r="F14" i="19"/>
  <c r="F17" i="19" s="1"/>
  <c r="J20" i="5"/>
  <c r="E22" i="17"/>
  <c r="F22" i="17" s="1"/>
  <c r="F13" i="42"/>
  <c r="F9" i="15"/>
  <c r="E9" i="21"/>
  <c r="F9" i="21" s="1"/>
  <c r="E18" i="17"/>
  <c r="F18" i="17" s="1"/>
  <c r="J15" i="5"/>
  <c r="F8" i="15"/>
  <c r="F11" i="15" s="1"/>
  <c r="F8" i="14"/>
  <c r="E10" i="18"/>
  <c r="F10" i="18" s="1"/>
  <c r="F8" i="16"/>
  <c r="G17" i="5"/>
  <c r="J9" i="5"/>
  <c r="K9" i="5"/>
  <c r="E28" i="19"/>
  <c r="E29" i="19"/>
  <c r="C28" i="19"/>
  <c r="C29" i="19"/>
  <c r="C45" i="21"/>
  <c r="C44" i="21"/>
  <c r="C32" i="18"/>
  <c r="C33" i="18"/>
  <c r="C43" i="17"/>
  <c r="C44" i="17"/>
  <c r="E30" i="6"/>
  <c r="H9" i="5" s="1"/>
  <c r="M9" i="5" s="1"/>
  <c r="M8" i="5" s="1"/>
  <c r="B28" i="19"/>
  <c r="B43" i="17"/>
  <c r="F29" i="16"/>
  <c r="E22" i="21"/>
  <c r="F22" i="21" s="1"/>
  <c r="E23" i="21"/>
  <c r="F23" i="21" s="1"/>
  <c r="E20" i="21"/>
  <c r="F20" i="21" s="1"/>
  <c r="E20" i="17"/>
  <c r="F20" i="17" s="1"/>
  <c r="E14" i="17"/>
  <c r="F14" i="17" s="1"/>
  <c r="F28" i="14" l="1"/>
  <c r="F31" i="14" s="1"/>
  <c r="F32" i="18"/>
  <c r="F35" i="18" s="1"/>
  <c r="F44" i="21"/>
  <c r="H22" i="5" s="1"/>
  <c r="F28" i="19"/>
  <c r="H17" i="5" s="1"/>
  <c r="H24" i="5"/>
  <c r="H14" i="5"/>
  <c r="F32" i="16"/>
  <c r="F26" i="21"/>
  <c r="F25" i="17"/>
  <c r="F11" i="16"/>
  <c r="F10" i="14"/>
  <c r="F14" i="18"/>
  <c r="G20" i="5" s="1"/>
  <c r="F24" i="42"/>
  <c r="K15" i="5"/>
  <c r="K24" i="5"/>
  <c r="F17" i="5"/>
  <c r="F41" i="44"/>
  <c r="G18" i="5"/>
  <c r="J17" i="5"/>
  <c r="E14" i="35"/>
  <c r="F41" i="11"/>
  <c r="F29" i="15"/>
  <c r="B29" i="19"/>
  <c r="F29" i="19" s="1"/>
  <c r="I17" i="5" s="1"/>
  <c r="F45" i="21"/>
  <c r="I22" i="5" s="1"/>
  <c r="F33" i="18"/>
  <c r="I20" i="5" s="1"/>
  <c r="F30" i="16"/>
  <c r="I14" i="5" s="1"/>
  <c r="B44" i="17"/>
  <c r="F44" i="17" s="1"/>
  <c r="I15" i="5" s="1"/>
  <c r="F30" i="15"/>
  <c r="I13" i="5" s="1"/>
  <c r="F29" i="14"/>
  <c r="I12" i="5" s="1"/>
  <c r="F42" i="11"/>
  <c r="I10" i="5" s="1"/>
  <c r="E31" i="6"/>
  <c r="F43" i="17"/>
  <c r="H20" i="5" l="1"/>
  <c r="H12" i="5"/>
  <c r="F47" i="21"/>
  <c r="F49" i="21" s="1"/>
  <c r="F31" i="19"/>
  <c r="E33" i="6"/>
  <c r="I9" i="5"/>
  <c r="M17" i="5"/>
  <c r="E23" i="35" s="1"/>
  <c r="M23" i="35" s="1"/>
  <c r="H13" i="5"/>
  <c r="F32" i="15"/>
  <c r="F34" i="15" s="1"/>
  <c r="H10" i="5"/>
  <c r="H15" i="5"/>
  <c r="F46" i="17"/>
  <c r="M20" i="5"/>
  <c r="J14" i="35"/>
  <c r="I14" i="35"/>
  <c r="I32" i="35" s="1"/>
  <c r="G14" i="5"/>
  <c r="G12" i="5"/>
  <c r="G11" i="5"/>
  <c r="F46" i="42"/>
  <c r="J24" i="5"/>
  <c r="F18" i="5"/>
  <c r="M18" i="5"/>
  <c r="F20" i="5"/>
  <c r="L18" i="5"/>
  <c r="G13" i="5"/>
  <c r="E15" i="35"/>
  <c r="J15" i="35" s="1"/>
  <c r="E13" i="35"/>
  <c r="H13" i="35" s="1"/>
  <c r="G15" i="5"/>
  <c r="G10" i="5"/>
  <c r="L10" i="5" s="1"/>
  <c r="E35" i="6"/>
  <c r="F33" i="14"/>
  <c r="F33" i="19"/>
  <c r="F37" i="18"/>
  <c r="F34" i="16"/>
  <c r="G22" i="5"/>
  <c r="N23" i="35" l="1"/>
  <c r="K23" i="35"/>
  <c r="L23" i="35"/>
  <c r="O23" i="35"/>
  <c r="I24" i="5"/>
  <c r="M15" i="5"/>
  <c r="M13" i="5"/>
  <c r="E24" i="35"/>
  <c r="M24" i="35" s="1"/>
  <c r="L11" i="5"/>
  <c r="M12" i="5"/>
  <c r="M14" i="5"/>
  <c r="E25" i="35"/>
  <c r="J32" i="35"/>
  <c r="F14" i="5"/>
  <c r="F12" i="5"/>
  <c r="M11" i="5"/>
  <c r="F11" i="5"/>
  <c r="G24" i="5"/>
  <c r="M16" i="5"/>
  <c r="F22" i="5"/>
  <c r="M22" i="5"/>
  <c r="F10" i="5"/>
  <c r="M10" i="5"/>
  <c r="F15" i="5"/>
  <c r="F13" i="5"/>
  <c r="F48" i="17"/>
  <c r="L13" i="5"/>
  <c r="L20" i="5"/>
  <c r="R14" i="35"/>
  <c r="S14" i="35" s="1"/>
  <c r="L17" i="5"/>
  <c r="L12" i="5"/>
  <c r="L14" i="5"/>
  <c r="L9" i="5"/>
  <c r="L22" i="5"/>
  <c r="L21" i="5" s="1"/>
  <c r="L24" i="35" l="1"/>
  <c r="N24" i="35"/>
  <c r="K24" i="35"/>
  <c r="O24" i="35"/>
  <c r="E17" i="35"/>
  <c r="K17" i="35" s="1"/>
  <c r="E26" i="35"/>
  <c r="L26" i="35" s="1"/>
  <c r="E18" i="35"/>
  <c r="M18" i="35" s="1"/>
  <c r="N25" i="35"/>
  <c r="O25" i="35"/>
  <c r="K25" i="35"/>
  <c r="M25" i="35"/>
  <c r="L25" i="35"/>
  <c r="E21" i="35"/>
  <c r="E19" i="35"/>
  <c r="E20" i="35"/>
  <c r="E22" i="35"/>
  <c r="E11" i="35"/>
  <c r="H11" i="35" s="1"/>
  <c r="L16" i="5"/>
  <c r="M21" i="5"/>
  <c r="R13" i="35"/>
  <c r="S13" i="35" s="1"/>
  <c r="R15" i="35"/>
  <c r="S15" i="35" s="1"/>
  <c r="L15" i="5"/>
  <c r="M17" i="35" l="1"/>
  <c r="M32" i="35" s="1"/>
  <c r="L17" i="35"/>
  <c r="O17" i="35"/>
  <c r="O32" i="35" s="1"/>
  <c r="M26" i="35"/>
  <c r="O26" i="35"/>
  <c r="L18" i="35"/>
  <c r="N17" i="35"/>
  <c r="N32" i="35" s="1"/>
  <c r="N26" i="35"/>
  <c r="K26" i="35"/>
  <c r="K18" i="35"/>
  <c r="R18" i="35" s="1"/>
  <c r="S18" i="35" s="1"/>
  <c r="O18" i="35"/>
  <c r="N18" i="35"/>
  <c r="M22" i="35"/>
  <c r="N22" i="35"/>
  <c r="L22" i="35"/>
  <c r="K22" i="35"/>
  <c r="O22" i="35"/>
  <c r="K20" i="35"/>
  <c r="R20" i="35" s="1"/>
  <c r="S20" i="35" s="1"/>
  <c r="N20" i="35"/>
  <c r="L20" i="35"/>
  <c r="O20" i="35"/>
  <c r="M20" i="35"/>
  <c r="K19" i="35"/>
  <c r="N19" i="35"/>
  <c r="O19" i="35"/>
  <c r="L19" i="35"/>
  <c r="M19" i="35"/>
  <c r="N21" i="35"/>
  <c r="K21" i="35"/>
  <c r="L21" i="35"/>
  <c r="M21" i="35"/>
  <c r="O21" i="35"/>
  <c r="K32" i="35"/>
  <c r="H32" i="35"/>
  <c r="L8" i="5"/>
  <c r="L24" i="5" s="1"/>
  <c r="M24" i="5"/>
  <c r="R24" i="35"/>
  <c r="S24" i="35" s="1"/>
  <c r="R23" i="35"/>
  <c r="S23" i="35" s="1"/>
  <c r="R25" i="35"/>
  <c r="S25" i="35" s="1"/>
  <c r="E32" i="35" l="1"/>
  <c r="R21" i="35"/>
  <c r="S21" i="35" s="1"/>
  <c r="L32" i="35"/>
  <c r="R22" i="35"/>
  <c r="S22" i="35" s="1"/>
  <c r="M27" i="5"/>
  <c r="M28" i="5" s="1"/>
  <c r="M26" i="5"/>
  <c r="R11" i="35"/>
  <c r="S11" i="35" s="1"/>
  <c r="K30" i="5"/>
  <c r="H23" i="5"/>
  <c r="I23" i="5"/>
  <c r="K23" i="5"/>
  <c r="J23" i="5"/>
  <c r="G23" i="5"/>
  <c r="R26" i="35"/>
  <c r="S26" i="35" s="1"/>
  <c r="R17" i="35"/>
  <c r="S17" i="35" s="1"/>
  <c r="R32" i="35"/>
  <c r="R19" i="35"/>
  <c r="S19" i="35" s="1"/>
  <c r="L23" i="5" l="1"/>
  <c r="S32" i="35"/>
  <c r="K25" i="5"/>
  <c r="E33" i="35" l="1"/>
  <c r="M25" i="5"/>
  <c r="K31" i="5" l="1"/>
  <c r="M29" i="5"/>
  <c r="M32" i="5" s="1"/>
  <c r="E23" i="51"/>
  <c r="E14" i="51"/>
  <c r="E22" i="51"/>
  <c r="E13" i="51"/>
  <c r="E21" i="51"/>
  <c r="E11" i="51"/>
  <c r="E20" i="51"/>
  <c r="E19" i="51"/>
  <c r="E17" i="51"/>
  <c r="E25" i="51"/>
  <c r="E18" i="51"/>
  <c r="E26" i="51"/>
  <c r="E24" i="51"/>
  <c r="E15" i="51"/>
  <c r="I33" i="35"/>
  <c r="I34" i="35" s="1"/>
  <c r="J33" i="35"/>
  <c r="J34" i="35" s="1"/>
  <c r="K33" i="35"/>
  <c r="K34" i="35" s="1"/>
  <c r="L33" i="35"/>
  <c r="L34" i="35" s="1"/>
  <c r="N33" i="35"/>
  <c r="N34" i="35" s="1"/>
  <c r="M33" i="35"/>
  <c r="M34" i="35" s="1"/>
  <c r="O33" i="35"/>
  <c r="O34" i="35" s="1"/>
  <c r="H33" i="35"/>
  <c r="H34" i="35" s="1"/>
  <c r="E34" i="35" l="1"/>
  <c r="R33" i="35"/>
  <c r="S33" i="35" s="1"/>
  <c r="R34" i="35" l="1"/>
  <c r="S34" i="35" s="1"/>
  <c r="R36" i="35" l="1"/>
  <c r="S36" i="35" s="1"/>
  <c r="E32" i="51" l="1"/>
  <c r="E35" i="35"/>
  <c r="P35" i="35" s="1"/>
  <c r="P38" i="35" s="1"/>
  <c r="J35" i="35" l="1"/>
  <c r="J38" i="35" s="1"/>
  <c r="I35" i="35"/>
  <c r="I38" i="35" s="1"/>
  <c r="O35" i="35"/>
  <c r="O38" i="35" s="1"/>
  <c r="E38" i="35"/>
  <c r="M34" i="5"/>
  <c r="E36" i="51" s="1"/>
  <c r="N35" i="35"/>
  <c r="N38" i="35" s="1"/>
  <c r="K35" i="35"/>
  <c r="K38" i="35" s="1"/>
  <c r="L35" i="35"/>
  <c r="L38" i="35" s="1"/>
  <c r="H35" i="35"/>
  <c r="H38" i="35" s="1"/>
  <c r="M35" i="35"/>
  <c r="M38" i="35" s="1"/>
  <c r="E35" i="51"/>
  <c r="E39" i="35"/>
  <c r="R35" i="35" l="1"/>
  <c r="S35" i="35" s="1"/>
  <c r="R38" i="35"/>
  <c r="S38" i="35" s="1"/>
  <c r="Q39" i="35"/>
  <c r="Q40" i="35" s="1"/>
  <c r="N39" i="35"/>
  <c r="N40" i="35" s="1"/>
  <c r="K39" i="35"/>
  <c r="K40" i="35" s="1"/>
  <c r="L39" i="35"/>
  <c r="L40" i="35" s="1"/>
  <c r="M39" i="35"/>
  <c r="M40" i="35" s="1"/>
  <c r="I39" i="35"/>
  <c r="I40" i="35" s="1"/>
  <c r="O39" i="35"/>
  <c r="O40" i="35" s="1"/>
  <c r="P39" i="35"/>
  <c r="P40" i="35" s="1"/>
  <c r="H39" i="35"/>
  <c r="H40" i="35" s="1"/>
  <c r="J39" i="35"/>
  <c r="J40" i="35" s="1"/>
  <c r="G39" i="35"/>
  <c r="M35" i="5"/>
  <c r="E40" i="35"/>
  <c r="F41" i="35" s="1"/>
  <c r="F42" i="35" s="1"/>
  <c r="I41" i="35" l="1"/>
  <c r="H41" i="35"/>
  <c r="M41" i="35"/>
  <c r="K41" i="35"/>
  <c r="M38" i="5"/>
  <c r="M39" i="5"/>
  <c r="M40" i="5"/>
  <c r="M37" i="5"/>
  <c r="L41" i="35"/>
  <c r="G40" i="35"/>
  <c r="R39" i="35"/>
  <c r="S39" i="35" s="1"/>
  <c r="J41" i="35"/>
  <c r="N41" i="35"/>
  <c r="Q41" i="35"/>
  <c r="P41" i="35"/>
  <c r="O41" i="35"/>
  <c r="R40" i="35" l="1"/>
  <c r="S40" i="35" s="1"/>
  <c r="G41" i="35"/>
  <c r="G42" i="35" s="1"/>
  <c r="H42" i="35" s="1"/>
  <c r="I42" i="35" s="1"/>
  <c r="J42" i="35" s="1"/>
  <c r="K42" i="35" s="1"/>
  <c r="L42" i="35" s="1"/>
  <c r="M42" i="35" s="1"/>
  <c r="N42" i="35" s="1"/>
  <c r="O42" i="35" s="1"/>
  <c r="P42" i="35" s="1"/>
  <c r="Q42" i="35" s="1"/>
</calcChain>
</file>

<file path=xl/sharedStrings.xml><?xml version="1.0" encoding="utf-8"?>
<sst xmlns="http://schemas.openxmlformats.org/spreadsheetml/2006/main" count="662" uniqueCount="187">
  <si>
    <t>Descripción</t>
  </si>
  <si>
    <t>Rendimiento</t>
  </si>
  <si>
    <t>Cantidad</t>
  </si>
  <si>
    <t>UNIDAD</t>
  </si>
  <si>
    <t>Herramienta menor</t>
  </si>
  <si>
    <t>UN</t>
  </si>
  <si>
    <t>GPS</t>
  </si>
  <si>
    <t>Camara y comunicaciones</t>
  </si>
  <si>
    <t>Transporte de materiales, desde Barranquilla hasta el sitio de instalación</t>
  </si>
  <si>
    <t>Electricista</t>
  </si>
  <si>
    <t>Ayudante</t>
  </si>
  <si>
    <t>DESCRIPCIÓN</t>
  </si>
  <si>
    <t>ITEM</t>
  </si>
  <si>
    <t>CANTIDAD</t>
  </si>
  <si>
    <t>VR. UNITARIO</t>
  </si>
  <si>
    <t>VALOR TOTAL</t>
  </si>
  <si>
    <t>TRANSPORTE</t>
  </si>
  <si>
    <t>día</t>
  </si>
  <si>
    <t>DESCRIPCION</t>
  </si>
  <si>
    <t>VALOR UNITARIO MATERIAL</t>
  </si>
  <si>
    <t>COSTO TOTAL</t>
  </si>
  <si>
    <t>VALOR Total</t>
  </si>
  <si>
    <t>MATERIALES</t>
  </si>
  <si>
    <t>M.O. CALIFICADA</t>
  </si>
  <si>
    <t>M.O. NO CALIFICADA</t>
  </si>
  <si>
    <t>E &amp; H</t>
  </si>
  <si>
    <t>TOTALES COSTOS DIRECTOS + INDIRECTOS</t>
  </si>
  <si>
    <t>GESTIÓN SOCIAL</t>
  </si>
  <si>
    <t>% GESTIÓN SOCIAL</t>
  </si>
  <si>
    <t>IMPLEMENTACIÓN PMA</t>
  </si>
  <si>
    <t>% IMPLEMENTACIÓN PMA</t>
  </si>
  <si>
    <t>ADMINISTRACIÓN DELEGADA</t>
  </si>
  <si>
    <t>VALOR TOTAL INVERSIÓN</t>
  </si>
  <si>
    <t xml:space="preserve">INSTALACIÓN DE SISTEMAS DE AUTOGENERACIÓN ELÉCTRICA CON TECNOLOGÍA SOLAR FOTOVOLTAICO EN VIVIENDAS RURALES NO INTERCONECTADAS DE LA SUB REGIÓN CENTRO DEL DEPARTAMENTO DEL MAGDALENA                                                                                                                                                                                                                                                                  </t>
  </si>
  <si>
    <t>Implementar y poner en funcionamiento equipos para la operación fotovoltaica</t>
  </si>
  <si>
    <t>1.1</t>
  </si>
  <si>
    <t>Replanteo de obra</t>
  </si>
  <si>
    <t>1.2</t>
  </si>
  <si>
    <t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t>
  </si>
  <si>
    <t>1.3</t>
  </si>
  <si>
    <t>Suministro e instalación de estructura de soporte de paneles. Incluye poste galvanizado de 4", altura de 3m, incluye base en ángulo, cimentación en concreto con resistencia mínima de 21MPa , excavación y 5 cm solado.</t>
  </si>
  <si>
    <t>1.4</t>
  </si>
  <si>
    <t>Suministro e instalación de regulador (controlador) de carga, 50A/24V MPPT Solar, eficiencia mínima del 96%, debe ser apto para cargar baterías tipo LiFePO4. Con todas las protecciones eléctricas necesarias en caso de sobrecarga, cortocircuito, advertencia de alto voltaje</t>
  </si>
  <si>
    <t>1.5</t>
  </si>
  <si>
    <t>Suministro e Instalación de batería de ión - litio tipo fosfato de hierro (LiFePO4) de ciclo profundo de 200 Ah - 25,6 VDC ≥ 3650 ciclos hasta el 80% DOD, con BMS integrado,  vida útil mín de 10 años.</t>
  </si>
  <si>
    <t>1.6</t>
  </si>
  <si>
    <t>Suministro e instalación de inversor tipo "off-grid" onda senoidal pura, potencia de 1600 VA, 24 VDC entrada - 120 VAC salida, f=60 Hz, debe garantizar protección y desconexión por bajo voltaje en la batería, protección contra sobrecarga</t>
  </si>
  <si>
    <t>1.7</t>
  </si>
  <si>
    <t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t>
  </si>
  <si>
    <t>Implementar Sistema de medición y gestión de energía</t>
  </si>
  <si>
    <t>2.1</t>
  </si>
  <si>
    <t>Suministro e instalación de medidor prepago monofásico bifilar 5 (80) A, 120 V, calibrado, incluye Telemedida</t>
  </si>
  <si>
    <t>2.2</t>
  </si>
  <si>
    <t>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t>
  </si>
  <si>
    <t>Sistema puesta a tierra</t>
  </si>
  <si>
    <t>3.1</t>
  </si>
  <si>
    <t>Sistema de puesta a tierra con una varilla de cobre 5/8" x 2,4m, bajante en cable de cobre desnudo temple duro o verde Nº 6, con soldadura exotérmica y tratamiento de suelos, caja de inspección de 30 x 30 cm.</t>
  </si>
  <si>
    <t>Implementar Instalaciones Internas</t>
  </si>
  <si>
    <t>4.1</t>
  </si>
  <si>
    <t>Instalaciones Internas que incluyan 4 salidas de alumbrado y 4 tomacorrientes. Se considera implementación de hasta 20 metros de tubería EMT de 3/4" y hasta 80 mts de cable de cobre aislado THHN No. 12 AWG</t>
  </si>
  <si>
    <t>TOTALES COSTO DIRECTO</t>
  </si>
  <si>
    <t>ADMINISTRACIÓN</t>
  </si>
  <si>
    <t>% ADMINISTRACIÓN</t>
  </si>
  <si>
    <t>IMPREVISTOS</t>
  </si>
  <si>
    <t>% IMPREVISTOS</t>
  </si>
  <si>
    <t>UTILIDAD</t>
  </si>
  <si>
    <t>% UTILIDAD</t>
  </si>
  <si>
    <t>IVA DE UTILIDAD</t>
  </si>
  <si>
    <t>% IVA DE UTILIDAD</t>
  </si>
  <si>
    <t>VALOR TOTAL INVERSIÓN POR USUARIO</t>
  </si>
  <si>
    <t>VALOR INVERSIÓN</t>
  </si>
  <si>
    <t>NOTA 1: La Implementación del Plan de Manejo Ambiental (PMA) es una actividad inmersa en las actividades de obra, se incluye en el análisis del AIU. Se ejecuta durante todo el desarrollo de la Obra.</t>
  </si>
  <si>
    <t>CRONOGRAMA Y FLUJO DE FONDOS</t>
  </si>
  <si>
    <t>V/TOTAL</t>
  </si>
  <si>
    <t>MES 1</t>
  </si>
  <si>
    <t>MES 2</t>
  </si>
  <si>
    <t>MES 3</t>
  </si>
  <si>
    <t>MES 4</t>
  </si>
  <si>
    <t>MES 5</t>
  </si>
  <si>
    <t>MES 6</t>
  </si>
  <si>
    <t>MES 7</t>
  </si>
  <si>
    <t>MES 8</t>
  </si>
  <si>
    <t>MES 9</t>
  </si>
  <si>
    <t>MES 10</t>
  </si>
  <si>
    <t>MES 11</t>
  </si>
  <si>
    <t>MES 12</t>
  </si>
  <si>
    <t>I</t>
  </si>
  <si>
    <t>PRECONTRACTUAL</t>
  </si>
  <si>
    <t>S 1 A S 4</t>
  </si>
  <si>
    <t>S 5 A S 8</t>
  </si>
  <si>
    <t>S 9 A S 12</t>
  </si>
  <si>
    <t>S 13 A S 16</t>
  </si>
  <si>
    <t>S 17 A S 20</t>
  </si>
  <si>
    <t>S 21 A S 24</t>
  </si>
  <si>
    <t>S 25 A S 28</t>
  </si>
  <si>
    <t>S 29 A S 32</t>
  </si>
  <si>
    <t>S 33 A S 36</t>
  </si>
  <si>
    <t>S 37 A S 40</t>
  </si>
  <si>
    <t>S 41 A S 44</t>
  </si>
  <si>
    <t>S 45 A S 48</t>
  </si>
  <si>
    <t>Contratación de Administración Delegada</t>
  </si>
  <si>
    <t>Contratación de Interventoría</t>
  </si>
  <si>
    <t>Contratación de Ejecutor</t>
  </si>
  <si>
    <t>Tramite legalización de anticipo</t>
  </si>
  <si>
    <t>II</t>
  </si>
  <si>
    <t>EJECUCIÓN</t>
  </si>
  <si>
    <t>ETAPA DE ADQUISICIÓN</t>
  </si>
  <si>
    <t>Adquisición de equipos</t>
  </si>
  <si>
    <t>Transito de equipos</t>
  </si>
  <si>
    <t>legalización de equipos</t>
  </si>
  <si>
    <t>III</t>
  </si>
  <si>
    <t>ETAPA DE LIQUIDACIÓN</t>
  </si>
  <si>
    <t>Emitir y firmar las Actas de recibo de obras, Actas de entrega de activos al prestador del AOM.</t>
  </si>
  <si>
    <t>Entrega de infraestructura, recopilación de documentación y liquidación del contrato de obra</t>
  </si>
  <si>
    <t>Liquidación contrato de interventoría</t>
  </si>
  <si>
    <t>Certificado de cierre de saldos y entrega ENC</t>
  </si>
  <si>
    <t>TOTALES COSTOS INDIRECTOS</t>
  </si>
  <si>
    <t xml:space="preserve">VALOR TOTAL DEL PROYECTO </t>
  </si>
  <si>
    <t xml:space="preserve">% PROGRAMADO </t>
  </si>
  <si>
    <t>% ACUMULADO PROGRAMADO</t>
  </si>
  <si>
    <t>DURACIÓN</t>
  </si>
  <si>
    <t>INTERVENTORÍA INTEGRAL</t>
  </si>
  <si>
    <t xml:space="preserve"> GESTIÓN SOCIAL</t>
  </si>
  <si>
    <t>TOTAL INVERSIÓN</t>
  </si>
  <si>
    <t>Peso</t>
  </si>
  <si>
    <t xml:space="preserve">Estructura de soporte </t>
  </si>
  <si>
    <t xml:space="preserve">Angulo L ASTM A572 Gr. 50 galvanizado 3/16"x1 1/2" </t>
  </si>
  <si>
    <t xml:space="preserve">Perno ASTM A325 galvanizado 5/8", L=70" </t>
  </si>
  <si>
    <t xml:space="preserve">Tornillo metálico galvanizado 13x38mm </t>
  </si>
  <si>
    <t>Poste de 3mx4" x3mm. Platina base de 25x25cm. Canasta de anclaje de 1/2"x50cm. Galvanizado en caliente y pintura electrostática</t>
  </si>
  <si>
    <t xml:space="preserve">ITEM: </t>
  </si>
  <si>
    <t>UNIDAD:</t>
  </si>
  <si>
    <t xml:space="preserve">  I.  MATERIALES</t>
  </si>
  <si>
    <t>Unidad</t>
  </si>
  <si>
    <t>Vr. Unitario</t>
  </si>
  <si>
    <t>Vr. Parcial</t>
  </si>
  <si>
    <t>SUBTOTAL:</t>
  </si>
  <si>
    <t xml:space="preserve"> II.  EQUIPO Y HERRAMIENTA</t>
  </si>
  <si>
    <t>Tarifa/día</t>
  </si>
  <si>
    <t>III.  TRANSPORTE</t>
  </si>
  <si>
    <t>No. Personas</t>
  </si>
  <si>
    <t>Tarifa / Persona</t>
  </si>
  <si>
    <t>Alquiler motocicleta con conductor, valor diario</t>
  </si>
  <si>
    <t xml:space="preserve">IV.  MANO DE OBRA </t>
  </si>
  <si>
    <t>Jornal</t>
  </si>
  <si>
    <t>Fac. Pres.</t>
  </si>
  <si>
    <t xml:space="preserve">TOTAL COSTO DIRECTO: </t>
  </si>
  <si>
    <t>Tipo</t>
  </si>
  <si>
    <t>Tarifa / Kg</t>
  </si>
  <si>
    <t>KG</t>
  </si>
  <si>
    <t>Concreto (21 Mpa)</t>
  </si>
  <si>
    <t>Desperdicio 5%</t>
  </si>
  <si>
    <t>Acero de refuerzo estructural</t>
  </si>
  <si>
    <t>Desperdicio 15%</t>
  </si>
  <si>
    <t>JG</t>
  </si>
  <si>
    <t>Acero de refuerzo fy=420 MPa</t>
  </si>
  <si>
    <t>kg</t>
  </si>
  <si>
    <t>Agregado fino para concreto (tamaño máximo 4,75mm - arena natural o trituración de roca, gravas, y/o escorias)</t>
  </si>
  <si>
    <t>m3</t>
  </si>
  <si>
    <t>Agregado grueso (grava, grava triturada y/o roca triturada)</t>
  </si>
  <si>
    <t>Agua</t>
  </si>
  <si>
    <t>L</t>
  </si>
  <si>
    <t>mL</t>
  </si>
  <si>
    <t>Batería Lifepo4 200 Ah - 24 VDC. Vida útil igual o mayor a 4000 ciclos al 80% DOD Y BMS INTEGRADO</t>
  </si>
  <si>
    <t>Borna para ponchar varios calibres y terminales</t>
  </si>
  <si>
    <t>ML</t>
  </si>
  <si>
    <t>Cable Cu solar XLPE 4mm 1kV 120 °C</t>
  </si>
  <si>
    <t>Cable Cu THHN 10 AWG</t>
  </si>
  <si>
    <t>caja de conexión IP 68</t>
  </si>
  <si>
    <t>Cemento hidráulico tipo ART</t>
  </si>
  <si>
    <t>Cinta roja</t>
  </si>
  <si>
    <t>Conector MC4 (Macho o Hembra)</t>
  </si>
  <si>
    <t>CONTROLADOR REGULADOR 50A 12/24 VDC MPPT . con display LCD, para batería de Ión - Litio tipo LiFePO4</t>
  </si>
  <si>
    <t>Curva 90 x 3/4 pulgada conduit PVC</t>
  </si>
  <si>
    <t>Inversor onda Sinusoidal pura 2000W 24 - 48 VCD con pantallla lcd y puerto com</t>
  </si>
  <si>
    <t>Módulo solar fotovoltaico monocristalino tipo PERC "Half Cell" TIER 1 de 550 Wp</t>
  </si>
  <si>
    <t>und</t>
  </si>
  <si>
    <t xml:space="preserve">Platina ASTM A36 }, e=6,35mm </t>
  </si>
  <si>
    <t>m2</t>
  </si>
  <si>
    <t>Soldadura electrodo E7018</t>
  </si>
  <si>
    <t>Terminal conduit metalica EMT 3/4"</t>
  </si>
  <si>
    <t>Terminal conduit PVC 3/4"</t>
  </si>
  <si>
    <t>Terminales para batería. Par</t>
  </si>
  <si>
    <t>Tuberia conduit IMC 3/4"</t>
  </si>
  <si>
    <t>Tuberia conduit PVC tipo A 3/4"</t>
  </si>
  <si>
    <t>Unión conduit metalica EMT 3/4"</t>
  </si>
  <si>
    <t>Uniones, curvas y terminales IMC. Varios calibres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</si>
</sst>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6" formatCode="_(&quot;$&quot;\ * #,##0.00_);_(&quot;$&quot;\ * \(#,##0.00\);_(&quot;$&quot;\ * &quot;-&quot;??_);_(@_)"/>
    <numFmt numFmtId="168" formatCode="_-* #,##0.00\ &quot;Pts&quot;_-;\-* #,##0.00\ &quot;Pts&quot;_-;_-* &quot;-&quot;??\ &quot;Pts&quot;_-;_-@_-"/>
    <numFmt numFmtId="169" formatCode="_-[$$-240A]\ * #,##0.00_-;\-[$$-240A]\ * #,##0.00_-;_-[$$-240A]\ * &quot;-&quot;??_-;_-@_-"/>
    <numFmt numFmtId="170" formatCode="_-[$$-240A]* #,##0_-;\-[$$-240A]* #,##0_-;_-[$$-240A]* &quot;-&quot;??_-;_-@_-"/>
    <numFmt numFmtId="171" formatCode="#,##0.0"/>
    <numFmt numFmtId="172" formatCode="_-[$$-240A]* #,##0.0_-;\-[$$-240A]* #,##0.0_-;_-[$$-240A]* &quot;-&quot;??_-;_-@_-"/>
    <numFmt numFmtId="173" formatCode="_(* #,##0.00_);_(* \(#,##0.00\);_(* &quot;-&quot;??_);_(@_)"/>
    <numFmt numFmtId="174" formatCode="0.000"/>
    <numFmt numFmtId="175" formatCode="_(* #,##0_);_(* \(#,##0\);_(* &quot;-&quot;??_);_(@_)"/>
    <numFmt numFmtId="179" formatCode="&quot;No. &quot;#,##0"/>
    <numFmt numFmtId="181" formatCode="_ &quot;$&quot;\ * #,##0.00_ ;_ &quot;$&quot;\ * \-#,##0.00_ ;_ &quot;$&quot;\ * &quot;-&quot;??_ ;_ @_ "/>
    <numFmt numFmtId="186" formatCode="_ * #,##0.00_ ;_ * \-#,##0.00_ ;_ * &quot;-&quot;??_ ;_ @_ "/>
    <numFmt numFmtId="189" formatCode="_-&quot;$&quot;* #,##0_-;\-&quot;$&quot;* #,##0_-;_-&quot;$&quot;* &quot;-&quot;_-;_-@_-"/>
    <numFmt numFmtId="193" formatCode="_-* #,##0\ &quot;Pts&quot;_-;\-* #,##0\ &quot;Pts&quot;_-;_-* &quot;-&quot;\ &quot;Pts&quot;_-;_-@_-"/>
    <numFmt numFmtId="195" formatCode="_(&quot;$&quot;\ * #,##0_);_(&quot;$&quot;\ * \(#,##0\);_(&quot;$&quot;\ * &quot;-&quot;??_);_(@_)"/>
    <numFmt numFmtId="196" formatCode="_-* #,##0\ _€_-;\-* #,##0\ _€_-;_-* &quot;-&quot;??\ _€_-;_-@_-"/>
    <numFmt numFmtId="197" formatCode="0.0000%"/>
    <numFmt numFmtId="198" formatCode="_-* #,##0.0000000_-;\-* #,##0.0000000_-;_-* &quot;-&quot;_-;_-@_-"/>
    <numFmt numFmtId="199" formatCode="0.0000000%"/>
    <numFmt numFmtId="200" formatCode="_(&quot;$&quot;\ * #,##0.00000_);_(&quot;$&quot;\ * \(#,##0.00000\);_(&quot;$&quot;\ * &quot;-&quot;??_);_(@_)"/>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name val="Arial"/>
      <family val="2"/>
    </font>
    <font>
      <b/>
      <sz val="10"/>
      <name val="Arial"/>
      <family val="2"/>
    </font>
    <font>
      <u/>
      <sz val="10"/>
      <color theme="10"/>
      <name val="Arial"/>
      <family val="2"/>
    </font>
    <font>
      <sz val="11"/>
      <color rgb="FF000000"/>
      <name val="Calibri"/>
      <family val="2"/>
    </font>
    <font>
      <sz val="8"/>
      <name val="Arial"/>
      <family val="2"/>
    </font>
    <font>
      <sz val="8"/>
      <color rgb="FF000000"/>
      <name val="Lato"/>
      <family val="2"/>
    </font>
    <font>
      <sz val="11"/>
      <name val="Calibri"/>
      <family val="2"/>
    </font>
    <font>
      <sz val="8"/>
      <name val="Arial"/>
      <family val="2"/>
    </font>
    <font>
      <sz val="10"/>
      <color theme="1"/>
      <name val="Arial"/>
      <family val="2"/>
    </font>
    <font>
      <sz val="11"/>
      <color theme="1"/>
      <name val="Calibri"/>
      <family val="2"/>
    </font>
    <font>
      <b/>
      <sz val="14"/>
      <name val="Arial Narrow"/>
      <family val="2"/>
    </font>
    <font>
      <b/>
      <sz val="12"/>
      <name val="Arial Narrow"/>
      <family val="2"/>
    </font>
    <font>
      <sz val="10"/>
      <name val="Arial Narrow"/>
      <family val="2"/>
    </font>
    <font>
      <sz val="11"/>
      <color indexed="8"/>
      <name val="Calibri"/>
      <family val="2"/>
    </font>
    <font>
      <sz val="12"/>
      <name val="Arial"/>
      <family val="2"/>
    </font>
    <font>
      <b/>
      <sz val="11"/>
      <color theme="1"/>
      <name val="Calibri"/>
      <family val="2"/>
    </font>
    <font>
      <sz val="12"/>
      <color rgb="FF000000"/>
      <name val="Calibri"/>
      <family val="2"/>
    </font>
    <font>
      <sz val="12"/>
      <color theme="1"/>
      <name val="Calibri"/>
      <family val="2"/>
    </font>
    <font>
      <u/>
      <sz val="11"/>
      <color theme="10"/>
      <name val="Calibri"/>
      <family val="2"/>
      <scheme val="minor"/>
    </font>
    <font>
      <sz val="10"/>
      <color rgb="FF000000"/>
      <name val="Arial"/>
      <family val="2"/>
    </font>
    <font>
      <b/>
      <sz val="20"/>
      <color theme="1"/>
      <name val="Calibri"/>
      <family val="2"/>
    </font>
    <font>
      <b/>
      <sz val="12"/>
      <color theme="1"/>
      <name val="Calibri"/>
      <family val="2"/>
    </font>
    <font>
      <b/>
      <sz val="12"/>
      <color rgb="FF000000"/>
      <name val="Calibri"/>
      <family val="2"/>
    </font>
    <font>
      <b/>
      <sz val="11"/>
      <name val="Calibri"/>
      <family val="2"/>
      <scheme val="minor"/>
    </font>
    <font>
      <sz val="11"/>
      <name val="Calibri"/>
      <family val="2"/>
      <scheme val="minor"/>
    </font>
    <font>
      <sz val="10"/>
      <name val="Arial"/>
      <family val="2"/>
    </font>
    <font>
      <sz val="12"/>
      <name val="Tahoma"/>
      <family val="2"/>
    </font>
    <font>
      <b/>
      <sz val="11"/>
      <color theme="0"/>
      <name val="Arial Narrow"/>
      <family val="2"/>
    </font>
    <font>
      <b/>
      <sz val="10"/>
      <name val="Arial Narrow"/>
      <family val="2"/>
    </font>
    <font>
      <sz val="10.5"/>
      <name val="Arial Narrow"/>
      <family val="2"/>
    </font>
    <font>
      <sz val="12"/>
      <name val="Arial Narrow"/>
      <family val="2"/>
    </font>
    <font>
      <sz val="11"/>
      <name val="Arial Narrow"/>
      <family val="2"/>
    </font>
    <font>
      <b/>
      <sz val="11"/>
      <name val="Arial Narrow"/>
      <family val="2"/>
    </font>
    <font>
      <b/>
      <sz val="12"/>
      <name val="Calibri"/>
      <family val="2"/>
      <scheme val="minor"/>
    </font>
    <font>
      <sz val="12"/>
      <name val="Calibri"/>
      <family val="2"/>
      <scheme val="minor"/>
    </font>
    <font>
      <sz val="11"/>
      <name val="Tahoma"/>
      <family val="2"/>
    </font>
    <font>
      <sz val="11"/>
      <color rgb="FF2B2B2B"/>
      <name val="Times New Roman"/>
      <family val="1"/>
    </font>
    <font>
      <sz val="12"/>
      <color theme="1"/>
      <name val="Arial Narrow"/>
      <family val="2"/>
    </font>
    <font>
      <sz val="12"/>
      <color theme="1"/>
      <name val="Arial"/>
      <family val="2"/>
    </font>
  </fonts>
  <fills count="28">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2F2F2"/>
        <bgColor rgb="FFF2F2F2"/>
      </patternFill>
    </fill>
    <fill>
      <patternFill patternType="solid">
        <fgColor rgb="FFD8D8D8"/>
        <bgColor rgb="FFD8D8D8"/>
      </patternFill>
    </fill>
    <fill>
      <patternFill patternType="solid">
        <fgColor theme="0" tint="-0.249977111117893"/>
        <bgColor indexed="64"/>
      </patternFill>
    </fill>
    <fill>
      <patternFill patternType="solid">
        <fgColor theme="7"/>
        <bgColor indexed="64"/>
      </patternFill>
    </fill>
    <fill>
      <patternFill patternType="solid">
        <fgColor rgb="FFBFBFBF"/>
        <bgColor rgb="FFBFBFBF"/>
      </patternFill>
    </fill>
    <fill>
      <patternFill patternType="solid">
        <fgColor rgb="FFDADADA"/>
        <bgColor rgb="FFDADADA"/>
      </patternFill>
    </fill>
    <fill>
      <patternFill patternType="solid">
        <fgColor rgb="FF9CC2E5"/>
        <bgColor rgb="FF9CC2E5"/>
      </patternFill>
    </fill>
    <fill>
      <patternFill patternType="solid">
        <fgColor rgb="FFFFFFFF"/>
        <bgColor rgb="FFFFFFFF"/>
      </patternFill>
    </fill>
    <fill>
      <patternFill patternType="solid">
        <fgColor rgb="FFFFC000"/>
        <bgColor indexed="64"/>
      </patternFill>
    </fill>
    <fill>
      <patternFill patternType="solid">
        <fgColor theme="0" tint="-4.9989318521683403E-2"/>
        <bgColor rgb="FFF2F2F2"/>
      </patternFill>
    </fill>
    <fill>
      <patternFill patternType="solid">
        <fgColor theme="9" tint="0.59999389629810485"/>
        <bgColor rgb="FFF2F2F2"/>
      </patternFill>
    </fill>
    <fill>
      <patternFill patternType="solid">
        <fgColor rgb="FF8EAADB"/>
        <bgColor rgb="FF8EAADB"/>
      </patternFill>
    </fill>
    <fill>
      <patternFill patternType="solid">
        <fgColor theme="4" tint="0.39997558519241921"/>
        <bgColor rgb="FF8EAADB"/>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8" tint="0.39997558519241921"/>
        <bgColor rgb="FFF2F2F2"/>
      </patternFill>
    </fill>
    <fill>
      <patternFill patternType="solid">
        <fgColor theme="6" tint="0.39997558519241921"/>
        <bgColor rgb="FFF2F2F2"/>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rgb="FFF2F2F2"/>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58">
    <xf numFmtId="0" fontId="0" fillId="0" borderId="0"/>
    <xf numFmtId="41"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2" borderId="1" applyNumberFormat="0" applyAlignment="0" applyProtection="0"/>
    <xf numFmtId="0" fontId="10" fillId="0" borderId="0"/>
    <xf numFmtId="0" fontId="12" fillId="0" borderId="0" applyNumberFormat="0" applyFill="0" applyBorder="0" applyAlignment="0" applyProtection="0"/>
    <xf numFmtId="9" fontId="13" fillId="0" borderId="0" applyFont="0" applyFill="0" applyBorder="0" applyAlignment="0" applyProtection="0"/>
    <xf numFmtId="168" fontId="10"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0" fontId="10" fillId="0" borderId="0"/>
    <xf numFmtId="0" fontId="10" fillId="0" borderId="0"/>
    <xf numFmtId="0" fontId="6" fillId="0" borderId="0"/>
    <xf numFmtId="173" fontId="10" fillId="0" borderId="0" applyFont="0" applyFill="0" applyBorder="0" applyAlignment="0" applyProtection="0"/>
    <xf numFmtId="9" fontId="10" fillId="0" borderId="0" applyFont="0" applyFill="0" applyBorder="0" applyAlignment="0" applyProtection="0"/>
    <xf numFmtId="173" fontId="6" fillId="0" borderId="0" applyFont="0" applyFill="0" applyBorder="0" applyAlignment="0" applyProtection="0"/>
    <xf numFmtId="179" fontId="10" fillId="0" borderId="0" applyFont="0" applyFill="0" applyBorder="0" applyAlignment="0" applyProtection="0"/>
    <xf numFmtId="173" fontId="10" fillId="0" borderId="0" applyFont="0" applyFill="0" applyBorder="0" applyAlignment="0" applyProtection="0"/>
    <xf numFmtId="181" fontId="10" fillId="0" borderId="0" applyFont="0" applyFill="0" applyBorder="0" applyAlignment="0" applyProtection="0"/>
    <xf numFmtId="0" fontId="6" fillId="0" borderId="0"/>
    <xf numFmtId="166" fontId="23" fillId="0" borderId="0" applyFont="0" applyFill="0" applyBorder="0" applyAlignment="0" applyProtection="0"/>
    <xf numFmtId="0" fontId="10" fillId="0" borderId="0"/>
    <xf numFmtId="0" fontId="22" fillId="0" borderId="0"/>
    <xf numFmtId="186"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3" fillId="0" borderId="0"/>
    <xf numFmtId="189" fontId="13" fillId="0" borderId="0" applyFont="0" applyFill="0" applyBorder="0" applyAlignment="0" applyProtection="0"/>
    <xf numFmtId="0" fontId="10" fillId="0" borderId="0"/>
    <xf numFmtId="0" fontId="10" fillId="0" borderId="0"/>
    <xf numFmtId="9" fontId="6" fillId="0" borderId="0" applyFont="0" applyFill="0" applyBorder="0" applyAlignment="0" applyProtection="0"/>
    <xf numFmtId="0" fontId="6" fillId="0" borderId="0"/>
    <xf numFmtId="0" fontId="10" fillId="0" borderId="0"/>
    <xf numFmtId="0" fontId="10" fillId="0" borderId="0"/>
    <xf numFmtId="42" fontId="10" fillId="0" borderId="0" applyFont="0" applyFill="0" applyBorder="0" applyAlignment="0" applyProtection="0"/>
    <xf numFmtId="193" fontId="10" fillId="0" borderId="0" applyFont="0" applyFill="0" applyBorder="0" applyAlignment="0" applyProtection="0"/>
    <xf numFmtId="0" fontId="5" fillId="0" borderId="0"/>
    <xf numFmtId="9" fontId="27" fillId="0" borderId="0" applyFont="0" applyFill="0" applyBorder="0" applyAlignment="0" applyProtection="0"/>
    <xf numFmtId="173" fontId="10" fillId="0" borderId="0" applyFont="0" applyFill="0" applyBorder="0" applyAlignment="0" applyProtection="0"/>
    <xf numFmtId="42" fontId="5"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3" fillId="0" borderId="0"/>
    <xf numFmtId="0" fontId="27" fillId="0" borderId="0"/>
    <xf numFmtId="189" fontId="13" fillId="0" borderId="0" applyFont="0" applyFill="0" applyBorder="0" applyAlignment="0" applyProtection="0"/>
    <xf numFmtId="43" fontId="5" fillId="0" borderId="0" applyFont="0" applyFill="0" applyBorder="0" applyAlignment="0" applyProtection="0"/>
    <xf numFmtId="44" fontId="13" fillId="0" borderId="0" applyFont="0" applyFill="0" applyBorder="0" applyAlignment="0" applyProtection="0"/>
    <xf numFmtId="0" fontId="4" fillId="0" borderId="0"/>
    <xf numFmtId="42" fontId="4" fillId="0" borderId="0" applyFont="0" applyFill="0" applyBorder="0" applyAlignment="0" applyProtection="0"/>
    <xf numFmtId="0" fontId="3" fillId="0" borderId="0"/>
    <xf numFmtId="0" fontId="2" fillId="0" borderId="0"/>
    <xf numFmtId="0" fontId="10" fillId="0" borderId="0" applyNumberFormat="0" applyFill="0" applyBorder="0" applyAlignment="0" applyProtection="0"/>
    <xf numFmtId="43" fontId="35" fillId="0" borderId="0" applyFont="0" applyFill="0" applyBorder="0" applyAlignment="0" applyProtection="0"/>
    <xf numFmtId="0" fontId="1" fillId="0" borderId="0"/>
    <xf numFmtId="173" fontId="10" fillId="0" borderId="0" applyFont="0" applyFill="0" applyBorder="0" applyAlignment="0" applyProtection="0"/>
    <xf numFmtId="0" fontId="1" fillId="0" borderId="0"/>
  </cellStyleXfs>
  <cellXfs count="273">
    <xf numFmtId="0" fontId="0" fillId="0" borderId="0" xfId="0"/>
    <xf numFmtId="0" fontId="10" fillId="0" borderId="0" xfId="5"/>
    <xf numFmtId="0" fontId="11" fillId="0" borderId="0" xfId="5" applyFont="1" applyAlignment="1">
      <alignment vertical="center" wrapText="1"/>
    </xf>
    <xf numFmtId="0" fontId="11" fillId="0" borderId="0" xfId="5" quotePrefix="1" applyFont="1" applyAlignment="1">
      <alignment vertical="center" wrapText="1"/>
    </xf>
    <xf numFmtId="0" fontId="11" fillId="0" borderId="0" xfId="5" applyFont="1" applyAlignment="1">
      <alignment horizontal="left" vertical="center"/>
    </xf>
    <xf numFmtId="0" fontId="11" fillId="0" borderId="13" xfId="5" applyFont="1" applyBorder="1" applyAlignment="1">
      <alignment horizontal="center" vertical="center"/>
    </xf>
    <xf numFmtId="0" fontId="11" fillId="0" borderId="0" xfId="5" quotePrefix="1" applyFont="1" applyAlignment="1">
      <alignment horizontal="left"/>
    </xf>
    <xf numFmtId="0" fontId="11" fillId="0" borderId="0" xfId="5" applyFont="1" applyAlignment="1">
      <alignment horizontal="right"/>
    </xf>
    <xf numFmtId="0" fontId="11" fillId="0" borderId="13" xfId="5" applyFont="1" applyBorder="1"/>
    <xf numFmtId="0" fontId="11" fillId="0" borderId="10" xfId="5" applyFont="1" applyBorder="1" applyAlignment="1">
      <alignment horizontal="center"/>
    </xf>
    <xf numFmtId="0" fontId="11" fillId="0" borderId="13" xfId="5" applyFont="1" applyBorder="1" applyAlignment="1">
      <alignment horizontal="center"/>
    </xf>
    <xf numFmtId="0" fontId="10" fillId="0" borderId="10" xfId="5" applyBorder="1" applyAlignment="1">
      <alignment horizontal="justify" vertical="center"/>
    </xf>
    <xf numFmtId="0" fontId="10" fillId="0" borderId="13" xfId="5" applyBorder="1" applyAlignment="1">
      <alignment horizontal="center" vertical="center"/>
    </xf>
    <xf numFmtId="3" fontId="10" fillId="0" borderId="13" xfId="5" applyNumberFormat="1" applyBorder="1" applyAlignment="1">
      <alignment horizontal="center" vertical="center"/>
    </xf>
    <xf numFmtId="170" fontId="10" fillId="0" borderId="13" xfId="5" applyNumberFormat="1" applyBorder="1" applyAlignment="1">
      <alignment horizontal="justify" vertical="center"/>
    </xf>
    <xf numFmtId="0" fontId="10" fillId="0" borderId="10" xfId="5" applyBorder="1" applyAlignment="1">
      <alignment horizontal="left"/>
    </xf>
    <xf numFmtId="0" fontId="10" fillId="0" borderId="13" xfId="5" applyBorder="1" applyAlignment="1">
      <alignment horizontal="center"/>
    </xf>
    <xf numFmtId="3" fontId="10" fillId="0" borderId="13" xfId="5" applyNumberFormat="1" applyBorder="1" applyAlignment="1">
      <alignment horizontal="center"/>
    </xf>
    <xf numFmtId="4" fontId="10" fillId="0" borderId="13" xfId="5" applyNumberFormat="1" applyBorder="1" applyAlignment="1">
      <alignment horizontal="right"/>
    </xf>
    <xf numFmtId="0" fontId="11" fillId="0" borderId="0" xfId="5" applyFont="1"/>
    <xf numFmtId="0" fontId="11" fillId="0" borderId="13" xfId="5" applyFont="1" applyBorder="1" applyAlignment="1">
      <alignment horizontal="right"/>
    </xf>
    <xf numFmtId="170" fontId="11" fillId="0" borderId="13" xfId="5" applyNumberFormat="1" applyFont="1" applyBorder="1" applyAlignment="1">
      <alignment horizontal="right"/>
    </xf>
    <xf numFmtId="0" fontId="11" fillId="0" borderId="14" xfId="5" applyFont="1" applyBorder="1"/>
    <xf numFmtId="170" fontId="10" fillId="0" borderId="13" xfId="5" applyNumberFormat="1" applyBorder="1" applyAlignment="1">
      <alignment horizontal="right"/>
    </xf>
    <xf numFmtId="4" fontId="10" fillId="0" borderId="13" xfId="5" applyNumberFormat="1" applyBorder="1" applyAlignment="1">
      <alignment horizontal="center"/>
    </xf>
    <xf numFmtId="3" fontId="10" fillId="0" borderId="13" xfId="5" applyNumberFormat="1" applyBorder="1" applyAlignment="1">
      <alignment horizontal="right"/>
    </xf>
    <xf numFmtId="3" fontId="10" fillId="0" borderId="0" xfId="5" applyNumberFormat="1" applyAlignment="1">
      <alignment horizontal="right"/>
    </xf>
    <xf numFmtId="3" fontId="10" fillId="0" borderId="0" xfId="5" applyNumberFormat="1"/>
    <xf numFmtId="3" fontId="11" fillId="0" borderId="13" xfId="5" applyNumberFormat="1" applyFont="1" applyBorder="1" applyAlignment="1">
      <alignment horizontal="center"/>
    </xf>
    <xf numFmtId="0" fontId="10" fillId="0" borderId="13" xfId="5" applyBorder="1" applyAlignment="1">
      <alignment horizontal="justify" vertical="center" wrapText="1"/>
    </xf>
    <xf numFmtId="42" fontId="10" fillId="0" borderId="13" xfId="5" applyNumberFormat="1" applyBorder="1" applyAlignment="1">
      <alignment horizontal="center" vertical="center"/>
    </xf>
    <xf numFmtId="170" fontId="10" fillId="0" borderId="13" xfId="8" applyNumberFormat="1" applyBorder="1" applyAlignment="1">
      <alignment horizontal="center" vertical="center"/>
    </xf>
    <xf numFmtId="4" fontId="10" fillId="0" borderId="13" xfId="5" applyNumberFormat="1" applyBorder="1" applyAlignment="1">
      <alignment horizontal="center" vertical="center"/>
    </xf>
    <xf numFmtId="0" fontId="11" fillId="0" borderId="15" xfId="5" applyFont="1" applyBorder="1" applyAlignment="1">
      <alignment horizontal="right"/>
    </xf>
    <xf numFmtId="3" fontId="10" fillId="0" borderId="0" xfId="5" applyNumberFormat="1" applyAlignment="1">
      <alignment horizontal="center" vertical="center"/>
    </xf>
    <xf numFmtId="0" fontId="10" fillId="0" borderId="0" xfId="5" applyAlignment="1">
      <alignment horizontal="center" vertical="center"/>
    </xf>
    <xf numFmtId="0" fontId="10" fillId="0" borderId="13" xfId="5" applyBorder="1" applyAlignment="1">
      <alignment horizontal="left"/>
    </xf>
    <xf numFmtId="170" fontId="10" fillId="0" borderId="13" xfId="5" applyNumberFormat="1" applyBorder="1" applyAlignment="1">
      <alignment horizontal="center"/>
    </xf>
    <xf numFmtId="170" fontId="11" fillId="0" borderId="13" xfId="5" applyNumberFormat="1" applyFont="1" applyBorder="1" applyAlignment="1">
      <alignment horizontal="right" vertical="center"/>
    </xf>
    <xf numFmtId="0" fontId="15" fillId="0" borderId="0" xfId="9" applyFont="1"/>
    <xf numFmtId="0" fontId="15" fillId="0" borderId="0" xfId="9" quotePrefix="1" applyFont="1" applyAlignment="1">
      <alignment horizontal="left"/>
    </xf>
    <xf numFmtId="0" fontId="10" fillId="0" borderId="10" xfId="5" quotePrefix="1" applyBorder="1" applyAlignment="1">
      <alignment horizontal="left" vertical="center" wrapText="1"/>
    </xf>
    <xf numFmtId="0" fontId="10" fillId="0" borderId="13" xfId="5" applyBorder="1"/>
    <xf numFmtId="171" fontId="10" fillId="0" borderId="13" xfId="5" applyNumberFormat="1" applyBorder="1" applyAlignment="1">
      <alignment horizontal="center"/>
    </xf>
    <xf numFmtId="0" fontId="10" fillId="0" borderId="13" xfId="0" applyFont="1" applyBorder="1" applyAlignment="1">
      <alignment horizontal="center"/>
    </xf>
    <xf numFmtId="170" fontId="10" fillId="0" borderId="0" xfId="5" applyNumberFormat="1"/>
    <xf numFmtId="172" fontId="10" fillId="0" borderId="0" xfId="5" applyNumberFormat="1"/>
    <xf numFmtId="174" fontId="10" fillId="0" borderId="13" xfId="5" applyNumberFormat="1" applyBorder="1" applyAlignment="1">
      <alignment horizontal="center" vertical="center"/>
    </xf>
    <xf numFmtId="0" fontId="10" fillId="3" borderId="10" xfId="5" quotePrefix="1" applyFill="1" applyBorder="1" applyAlignment="1">
      <alignment horizontal="left" vertical="center" wrapText="1"/>
    </xf>
    <xf numFmtId="3" fontId="9" fillId="0" borderId="13" xfId="4" applyNumberFormat="1" applyFill="1" applyBorder="1" applyAlignment="1">
      <alignment horizontal="center" vertical="center"/>
    </xf>
    <xf numFmtId="0" fontId="13" fillId="0" borderId="0" xfId="44"/>
    <xf numFmtId="0" fontId="13" fillId="0" borderId="0" xfId="44" applyAlignment="1">
      <alignment wrapText="1"/>
    </xf>
    <xf numFmtId="0" fontId="27" fillId="15" borderId="0" xfId="44" applyFont="1" applyFill="1" applyAlignment="1">
      <alignment vertical="center"/>
    </xf>
    <xf numFmtId="0" fontId="27" fillId="0" borderId="21" xfId="45" applyBorder="1" applyAlignment="1">
      <alignment horizontal="center" vertical="center"/>
    </xf>
    <xf numFmtId="0" fontId="18" fillId="15" borderId="2" xfId="44" applyFont="1" applyFill="1" applyBorder="1" applyAlignment="1">
      <alignment horizontal="left" vertical="center" wrapText="1"/>
    </xf>
    <xf numFmtId="0" fontId="27" fillId="0" borderId="2" xfId="44" applyFont="1" applyBorder="1" applyAlignment="1">
      <alignment horizontal="center" vertical="center"/>
    </xf>
    <xf numFmtId="0" fontId="31" fillId="5" borderId="28" xfId="44" applyFont="1" applyFill="1" applyBorder="1" applyAlignment="1">
      <alignment horizontal="center" vertical="center"/>
    </xf>
    <xf numFmtId="0" fontId="27" fillId="5" borderId="29" xfId="44" applyFont="1" applyFill="1" applyBorder="1" applyAlignment="1">
      <alignment horizontal="center" vertical="center"/>
    </xf>
    <xf numFmtId="189" fontId="27" fillId="5" borderId="29" xfId="46" applyFont="1" applyFill="1" applyBorder="1" applyAlignment="1">
      <alignment horizontal="center" vertical="center"/>
    </xf>
    <xf numFmtId="0" fontId="31" fillId="14" borderId="17" xfId="44" applyFont="1" applyFill="1" applyBorder="1" applyAlignment="1">
      <alignment horizontal="center" vertical="center"/>
    </xf>
    <xf numFmtId="169" fontId="10" fillId="0" borderId="2" xfId="47" applyNumberFormat="1" applyFont="1" applyBorder="1" applyAlignment="1">
      <alignment horizontal="center" vertical="center" wrapText="1"/>
    </xf>
    <xf numFmtId="189" fontId="26" fillId="0" borderId="2" xfId="46" applyFont="1" applyFill="1" applyBorder="1" applyAlignment="1">
      <alignment horizontal="right" vertical="center"/>
    </xf>
    <xf numFmtId="189" fontId="32" fillId="14" borderId="0" xfId="46" applyFont="1" applyFill="1" applyBorder="1" applyAlignment="1">
      <alignment horizontal="right" vertical="center"/>
    </xf>
    <xf numFmtId="0" fontId="18" fillId="15" borderId="20" xfId="44" applyFont="1" applyFill="1" applyBorder="1" applyAlignment="1">
      <alignment horizontal="left" vertical="center" wrapText="1"/>
    </xf>
    <xf numFmtId="0" fontId="27" fillId="0" borderId="21" xfId="44" applyFont="1" applyBorder="1" applyAlignment="1">
      <alignment horizontal="center" vertical="center"/>
    </xf>
    <xf numFmtId="0" fontId="27" fillId="0" borderId="23" xfId="44" applyFont="1" applyBorder="1" applyAlignment="1">
      <alignment horizontal="center" vertical="center"/>
    </xf>
    <xf numFmtId="0" fontId="18" fillId="15" borderId="24" xfId="44" applyFont="1" applyFill="1" applyBorder="1" applyAlignment="1">
      <alignment horizontal="left" vertical="center" wrapText="1"/>
    </xf>
    <xf numFmtId="189" fontId="27" fillId="8" borderId="27" xfId="46" applyFont="1" applyFill="1" applyBorder="1" applyAlignment="1">
      <alignment horizontal="right" vertical="center"/>
    </xf>
    <xf numFmtId="189" fontId="27" fillId="8" borderId="20" xfId="46" applyFont="1" applyFill="1" applyBorder="1" applyAlignment="1">
      <alignment horizontal="right" vertical="center"/>
    </xf>
    <xf numFmtId="189" fontId="27" fillId="17" borderId="20" xfId="46" applyFont="1" applyFill="1" applyBorder="1" applyAlignment="1">
      <alignment horizontal="right" vertical="center"/>
    </xf>
    <xf numFmtId="189" fontId="13" fillId="0" borderId="0" xfId="44" applyNumberFormat="1"/>
    <xf numFmtId="189" fontId="27" fillId="8" borderId="2" xfId="46" applyFont="1" applyFill="1" applyBorder="1" applyAlignment="1">
      <alignment horizontal="right" vertical="center"/>
    </xf>
    <xf numFmtId="189" fontId="27" fillId="17" borderId="2" xfId="46" applyFont="1" applyFill="1" applyBorder="1" applyAlignment="1">
      <alignment horizontal="right" vertical="center"/>
    </xf>
    <xf numFmtId="189" fontId="27" fillId="18" borderId="2" xfId="46" applyFont="1" applyFill="1" applyBorder="1" applyAlignment="1">
      <alignment horizontal="right" vertical="center"/>
    </xf>
    <xf numFmtId="189" fontId="31" fillId="19" borderId="6" xfId="46" applyFont="1" applyFill="1" applyBorder="1" applyAlignment="1">
      <alignment horizontal="right" vertical="center"/>
    </xf>
    <xf numFmtId="189" fontId="32" fillId="19" borderId="6" xfId="46" applyFont="1" applyFill="1" applyBorder="1" applyAlignment="1">
      <alignment horizontal="right" vertical="center"/>
    </xf>
    <xf numFmtId="0" fontId="27" fillId="15" borderId="2" xfId="44" applyFont="1" applyFill="1" applyBorder="1" applyAlignment="1">
      <alignment vertical="center"/>
    </xf>
    <xf numFmtId="10" fontId="27" fillId="15" borderId="2" xfId="7" applyNumberFormat="1" applyFont="1" applyFill="1" applyBorder="1" applyAlignment="1">
      <alignment vertical="center"/>
    </xf>
    <xf numFmtId="0" fontId="15" fillId="0" borderId="0" xfId="44" applyFont="1"/>
    <xf numFmtId="0" fontId="15" fillId="0" borderId="0" xfId="44" quotePrefix="1" applyFont="1" applyAlignment="1">
      <alignment horizontal="left"/>
    </xf>
    <xf numFmtId="0" fontId="13" fillId="0" borderId="0" xfId="45" applyFont="1"/>
    <xf numFmtId="0" fontId="27" fillId="0" borderId="20" xfId="44" applyFont="1" applyBorder="1" applyAlignment="1">
      <alignment horizontal="center" vertical="center"/>
    </xf>
    <xf numFmtId="0" fontId="27" fillId="0" borderId="23" xfId="45" applyBorder="1" applyAlignment="1">
      <alignment horizontal="center" vertical="center"/>
    </xf>
    <xf numFmtId="0" fontId="27" fillId="0" borderId="24" xfId="44" applyFont="1" applyBorder="1" applyAlignment="1">
      <alignment horizontal="center" vertical="center"/>
    </xf>
    <xf numFmtId="189" fontId="27" fillId="0" borderId="20" xfId="46" applyFont="1" applyBorder="1" applyAlignment="1">
      <alignment horizontal="center" vertical="center"/>
    </xf>
    <xf numFmtId="189" fontId="27" fillId="0" borderId="2" xfId="46" applyFont="1" applyBorder="1" applyAlignment="1">
      <alignment horizontal="center" vertical="center"/>
    </xf>
    <xf numFmtId="189" fontId="27" fillId="16" borderId="2" xfId="46" applyFont="1" applyFill="1" applyBorder="1" applyAlignment="1">
      <alignment horizontal="center" vertical="center"/>
    </xf>
    <xf numFmtId="189" fontId="27" fillId="0" borderId="24" xfId="46" applyFont="1" applyBorder="1" applyAlignment="1">
      <alignment horizontal="center" vertical="center"/>
    </xf>
    <xf numFmtId="189" fontId="27" fillId="16" borderId="24" xfId="46" applyFont="1" applyFill="1" applyBorder="1" applyAlignment="1">
      <alignment horizontal="center" vertical="center"/>
    </xf>
    <xf numFmtId="0" fontId="27" fillId="22" borderId="24" xfId="44" applyFont="1" applyFill="1" applyBorder="1" applyAlignment="1">
      <alignment vertical="center"/>
    </xf>
    <xf numFmtId="10" fontId="27" fillId="22" borderId="24" xfId="44" applyNumberFormat="1" applyFont="1" applyFill="1" applyBorder="1" applyAlignment="1">
      <alignment vertical="center"/>
    </xf>
    <xf numFmtId="0" fontId="31" fillId="14" borderId="38" xfId="44" applyFont="1" applyFill="1" applyBorder="1" applyAlignment="1">
      <alignment horizontal="left" vertical="center"/>
    </xf>
    <xf numFmtId="0" fontId="31" fillId="14" borderId="39" xfId="44" applyFont="1" applyFill="1" applyBorder="1" applyAlignment="1">
      <alignment horizontal="left" vertical="center"/>
    </xf>
    <xf numFmtId="189" fontId="32" fillId="14" borderId="18" xfId="46" applyFont="1" applyFill="1" applyBorder="1" applyAlignment="1">
      <alignment horizontal="right" vertical="center"/>
    </xf>
    <xf numFmtId="189" fontId="26" fillId="14" borderId="18" xfId="46" applyFont="1" applyFill="1" applyBorder="1" applyAlignment="1">
      <alignment horizontal="right" vertical="center"/>
    </xf>
    <xf numFmtId="189" fontId="26" fillId="14" borderId="0" xfId="46" applyFont="1" applyFill="1" applyBorder="1" applyAlignment="1">
      <alignment horizontal="right" vertical="center"/>
    </xf>
    <xf numFmtId="0" fontId="27" fillId="15" borderId="19" xfId="44" applyFont="1" applyFill="1" applyBorder="1" applyAlignment="1">
      <alignment horizontal="center" vertical="center" wrapText="1"/>
    </xf>
    <xf numFmtId="189" fontId="26" fillId="0" borderId="20" xfId="46" applyFont="1" applyBorder="1" applyAlignment="1">
      <alignment horizontal="right" vertical="center"/>
    </xf>
    <xf numFmtId="189" fontId="26" fillId="0" borderId="20" xfId="46" applyFont="1" applyFill="1" applyBorder="1" applyAlignment="1">
      <alignment horizontal="right" vertical="center"/>
    </xf>
    <xf numFmtId="0" fontId="27" fillId="15" borderId="21" xfId="44" applyFont="1" applyFill="1" applyBorder="1" applyAlignment="1">
      <alignment horizontal="center" vertical="center" wrapText="1"/>
    </xf>
    <xf numFmtId="189" fontId="26" fillId="0" borderId="2" xfId="46" applyFont="1" applyBorder="1" applyAlignment="1">
      <alignment horizontal="right" vertical="center"/>
    </xf>
    <xf numFmtId="189" fontId="26" fillId="7" borderId="2" xfId="46" applyFont="1" applyFill="1" applyBorder="1" applyAlignment="1">
      <alignment horizontal="right" vertical="center"/>
    </xf>
    <xf numFmtId="189" fontId="26" fillId="0" borderId="22" xfId="46" applyFont="1" applyBorder="1" applyAlignment="1">
      <alignment horizontal="right" vertical="center"/>
    </xf>
    <xf numFmtId="0" fontId="27" fillId="15" borderId="23" xfId="44" applyFont="1" applyFill="1" applyBorder="1" applyAlignment="1">
      <alignment horizontal="center" vertical="center" wrapText="1"/>
    </xf>
    <xf numFmtId="189" fontId="26" fillId="0" borderId="24" xfId="46" applyFont="1" applyBorder="1" applyAlignment="1">
      <alignment horizontal="right" vertical="center"/>
    </xf>
    <xf numFmtId="189" fontId="26" fillId="0" borderId="37" xfId="46" applyFont="1" applyBorder="1" applyAlignment="1">
      <alignment horizontal="right" vertical="center"/>
    </xf>
    <xf numFmtId="0" fontId="31" fillId="14" borderId="3" xfId="44" applyFont="1" applyFill="1" applyBorder="1" applyAlignment="1">
      <alignment horizontal="center" vertical="center"/>
    </xf>
    <xf numFmtId="0" fontId="31" fillId="14" borderId="36" xfId="44" applyFont="1" applyFill="1" applyBorder="1" applyAlignment="1">
      <alignment horizontal="left" vertical="center"/>
    </xf>
    <xf numFmtId="0" fontId="27" fillId="15" borderId="20" xfId="44" applyFont="1" applyFill="1" applyBorder="1" applyAlignment="1">
      <alignment horizontal="left" vertical="center" wrapText="1"/>
    </xf>
    <xf numFmtId="189" fontId="27" fillId="7" borderId="20" xfId="46" applyFont="1" applyFill="1" applyBorder="1" applyAlignment="1">
      <alignment horizontal="right" vertical="center"/>
    </xf>
    <xf numFmtId="0" fontId="27" fillId="15" borderId="2" xfId="44" applyFont="1" applyFill="1" applyBorder="1" applyAlignment="1">
      <alignment horizontal="left" vertical="center" wrapText="1"/>
    </xf>
    <xf numFmtId="189" fontId="27" fillId="7" borderId="2" xfId="46" applyFont="1" applyFill="1" applyBorder="1" applyAlignment="1">
      <alignment horizontal="right" vertical="center"/>
    </xf>
    <xf numFmtId="0" fontId="27" fillId="15" borderId="24" xfId="44" applyFont="1" applyFill="1" applyBorder="1" applyAlignment="1">
      <alignment horizontal="left" vertical="center" wrapText="1"/>
    </xf>
    <xf numFmtId="189" fontId="26" fillId="0" borderId="24" xfId="46" applyFont="1" applyFill="1" applyBorder="1" applyAlignment="1">
      <alignment horizontal="right" vertical="center"/>
    </xf>
    <xf numFmtId="189" fontId="27" fillId="7" borderId="24" xfId="46" applyFont="1" applyFill="1" applyBorder="1" applyAlignment="1">
      <alignment horizontal="right" vertical="center"/>
    </xf>
    <xf numFmtId="0" fontId="31" fillId="14" borderId="36" xfId="44" quotePrefix="1" applyFont="1" applyFill="1" applyBorder="1" applyAlignment="1">
      <alignment horizontal="left" vertical="center"/>
    </xf>
    <xf numFmtId="0" fontId="27" fillId="0" borderId="40" xfId="44" applyFont="1" applyBorder="1" applyAlignment="1">
      <alignment horizontal="center" vertical="center"/>
    </xf>
    <xf numFmtId="0" fontId="27" fillId="0" borderId="31" xfId="44" applyFont="1" applyBorder="1" applyAlignment="1">
      <alignment horizontal="left" vertical="center"/>
    </xf>
    <xf numFmtId="0" fontId="27" fillId="0" borderId="31" xfId="44" applyFont="1" applyBorder="1" applyAlignment="1">
      <alignment horizontal="center" vertical="center"/>
    </xf>
    <xf numFmtId="169" fontId="10" fillId="0" borderId="31" xfId="47" applyNumberFormat="1" applyFont="1" applyBorder="1" applyAlignment="1">
      <alignment horizontal="center" vertical="center" wrapText="1"/>
    </xf>
    <xf numFmtId="189" fontId="26" fillId="0" borderId="31" xfId="46" applyFont="1" applyBorder="1" applyAlignment="1">
      <alignment horizontal="right" vertical="center"/>
    </xf>
    <xf numFmtId="189" fontId="13" fillId="0" borderId="31" xfId="46" applyFont="1" applyBorder="1"/>
    <xf numFmtId="189" fontId="26" fillId="7" borderId="31" xfId="46" applyFont="1" applyFill="1" applyBorder="1" applyAlignment="1">
      <alignment horizontal="right" vertical="center"/>
    </xf>
    <xf numFmtId="0" fontId="27" fillId="0" borderId="19" xfId="44" applyFont="1" applyBorder="1" applyAlignment="1">
      <alignment horizontal="center" vertical="center"/>
    </xf>
    <xf numFmtId="0" fontId="27" fillId="0" borderId="20" xfId="46" applyNumberFormat="1" applyFont="1" applyBorder="1" applyAlignment="1">
      <alignment horizontal="center" vertical="center"/>
    </xf>
    <xf numFmtId="189" fontId="26" fillId="11" borderId="20" xfId="46" applyFont="1" applyFill="1" applyBorder="1" applyAlignment="1">
      <alignment horizontal="right" vertical="center"/>
    </xf>
    <xf numFmtId="0" fontId="27" fillId="0" borderId="2" xfId="46" applyNumberFormat="1" applyFont="1" applyBorder="1" applyAlignment="1">
      <alignment horizontal="center" vertical="center"/>
    </xf>
    <xf numFmtId="189" fontId="26" fillId="11" borderId="2" xfId="46" applyFont="1" applyFill="1" applyBorder="1" applyAlignment="1">
      <alignment horizontal="right" vertical="center"/>
    </xf>
    <xf numFmtId="0" fontId="27" fillId="0" borderId="24" xfId="46" applyNumberFormat="1" applyFont="1" applyBorder="1" applyAlignment="1">
      <alignment horizontal="center" vertical="center"/>
    </xf>
    <xf numFmtId="189" fontId="27" fillId="23" borderId="20" xfId="46" applyFont="1" applyFill="1" applyBorder="1" applyAlignment="1">
      <alignment horizontal="right" vertical="center"/>
    </xf>
    <xf numFmtId="189" fontId="27" fillId="0" borderId="20" xfId="46" applyFont="1" applyFill="1" applyBorder="1" applyAlignment="1">
      <alignment horizontal="right" vertical="center"/>
    </xf>
    <xf numFmtId="189" fontId="27" fillId="24" borderId="2" xfId="46" applyFont="1" applyFill="1" applyBorder="1" applyAlignment="1">
      <alignment horizontal="right" vertical="center"/>
    </xf>
    <xf numFmtId="189" fontId="27" fillId="0" borderId="2" xfId="46" applyFont="1" applyFill="1" applyBorder="1" applyAlignment="1">
      <alignment horizontal="right" vertical="center"/>
    </xf>
    <xf numFmtId="189" fontId="27" fillId="15" borderId="0" xfId="44" applyNumberFormat="1" applyFont="1" applyFill="1" applyAlignment="1">
      <alignment vertical="center"/>
    </xf>
    <xf numFmtId="0" fontId="11" fillId="0" borderId="10" xfId="5" quotePrefix="1" applyFont="1" applyBorder="1" applyAlignment="1">
      <alignment horizontal="left" vertical="center" wrapText="1"/>
    </xf>
    <xf numFmtId="171" fontId="10" fillId="0" borderId="13" xfId="5" applyNumberFormat="1" applyBorder="1" applyAlignment="1">
      <alignment horizontal="center" vertical="center"/>
    </xf>
    <xf numFmtId="0" fontId="36" fillId="4" borderId="0" xfId="0" applyFont="1" applyFill="1" applyAlignment="1">
      <alignment vertical="center"/>
    </xf>
    <xf numFmtId="0" fontId="34" fillId="0" borderId="0" xfId="0" applyFont="1"/>
    <xf numFmtId="195" fontId="34" fillId="0" borderId="0" xfId="0" applyNumberFormat="1" applyFont="1"/>
    <xf numFmtId="0" fontId="38" fillId="10" borderId="2" xfId="0" applyFont="1" applyFill="1" applyBorder="1" applyAlignment="1">
      <alignment horizontal="center" vertical="center" wrapText="1"/>
    </xf>
    <xf numFmtId="0" fontId="38" fillId="10" borderId="2" xfId="0" applyFont="1" applyFill="1" applyBorder="1" applyAlignment="1">
      <alignment horizontal="center" vertical="center"/>
    </xf>
    <xf numFmtId="0" fontId="39" fillId="10" borderId="2" xfId="55" applyFont="1" applyFill="1" applyBorder="1" applyAlignment="1">
      <alignment horizontal="justify" vertical="center" wrapText="1"/>
    </xf>
    <xf numFmtId="0" fontId="22" fillId="10" borderId="2" xfId="0" applyFont="1" applyFill="1" applyBorder="1" applyAlignment="1">
      <alignment horizontal="center" vertical="center"/>
    </xf>
    <xf numFmtId="0" fontId="40" fillId="10" borderId="2" xfId="0" applyFont="1" applyFill="1" applyBorder="1" applyAlignment="1">
      <alignment horizontal="center" vertical="center"/>
    </xf>
    <xf numFmtId="173" fontId="41" fillId="10" borderId="2" xfId="56" applyFont="1" applyFill="1" applyBorder="1" applyAlignment="1">
      <alignment horizontal="justify" vertical="center"/>
    </xf>
    <xf numFmtId="0" fontId="39" fillId="4" borderId="2" xfId="55" applyFont="1" applyFill="1" applyBorder="1" applyAlignment="1">
      <alignment horizontal="justify" vertical="center" wrapText="1"/>
    </xf>
    <xf numFmtId="0" fontId="22" fillId="4" borderId="2" xfId="0" applyFont="1" applyFill="1" applyBorder="1" applyAlignment="1">
      <alignment horizontal="center" vertical="center"/>
    </xf>
    <xf numFmtId="0" fontId="40" fillId="4" borderId="2" xfId="0" applyFont="1" applyFill="1" applyBorder="1" applyAlignment="1">
      <alignment horizontal="center" vertical="center"/>
    </xf>
    <xf numFmtId="173" fontId="41" fillId="4" borderId="2" xfId="56" applyFont="1" applyFill="1" applyBorder="1" applyAlignment="1">
      <alignment horizontal="justify" vertical="center"/>
    </xf>
    <xf numFmtId="0" fontId="41" fillId="0" borderId="2" xfId="0" applyFont="1" applyBorder="1" applyAlignment="1">
      <alignment horizontal="justify" vertical="center" wrapText="1"/>
    </xf>
    <xf numFmtId="0" fontId="34" fillId="4" borderId="0" xfId="0" applyFont="1" applyFill="1"/>
    <xf numFmtId="0" fontId="21" fillId="6" borderId="2" xfId="0" applyFont="1" applyFill="1" applyBorder="1" applyAlignment="1">
      <alignment horizontal="center" vertical="center"/>
    </xf>
    <xf numFmtId="9" fontId="20" fillId="6" borderId="2" xfId="3" applyFont="1" applyFill="1" applyBorder="1" applyAlignment="1">
      <alignment horizontal="right" vertical="center"/>
    </xf>
    <xf numFmtId="0" fontId="43" fillId="0" borderId="0" xfId="0" applyFont="1"/>
    <xf numFmtId="175" fontId="20" fillId="10" borderId="2" xfId="56" applyNumberFormat="1" applyFont="1" applyFill="1" applyBorder="1" applyAlignment="1">
      <alignment horizontal="left" vertical="center"/>
    </xf>
    <xf numFmtId="173" fontId="20" fillId="10" borderId="2" xfId="56" applyFont="1" applyFill="1" applyBorder="1" applyAlignment="1">
      <alignment horizontal="left" vertical="center"/>
    </xf>
    <xf numFmtId="0" fontId="44" fillId="0" borderId="0" xfId="0" applyFont="1"/>
    <xf numFmtId="10" fontId="40" fillId="6" borderId="2" xfId="0" applyNumberFormat="1" applyFont="1" applyFill="1" applyBorder="1" applyAlignment="1">
      <alignment horizontal="right" vertical="center" wrapText="1"/>
    </xf>
    <xf numFmtId="173" fontId="40" fillId="0" borderId="2" xfId="56" applyFont="1" applyBorder="1" applyAlignment="1">
      <alignment vertical="center"/>
    </xf>
    <xf numFmtId="196" fontId="34" fillId="0" borderId="0" xfId="0" applyNumberFormat="1" applyFont="1"/>
    <xf numFmtId="197" fontId="34" fillId="0" borderId="0" xfId="3" applyNumberFormat="1" applyFont="1"/>
    <xf numFmtId="10" fontId="40" fillId="10" borderId="2" xfId="0" applyNumberFormat="1" applyFont="1" applyFill="1" applyBorder="1" applyAlignment="1">
      <alignment horizontal="right" vertical="center" wrapText="1"/>
    </xf>
    <xf numFmtId="173" fontId="40" fillId="10" borderId="2" xfId="56" applyFont="1" applyFill="1" applyBorder="1" applyAlignment="1">
      <alignment vertical="center"/>
    </xf>
    <xf numFmtId="173" fontId="21" fillId="10" borderId="2" xfId="56" applyFont="1" applyFill="1" applyBorder="1" applyAlignment="1">
      <alignment vertical="center"/>
    </xf>
    <xf numFmtId="173" fontId="40" fillId="0" borderId="2" xfId="56" applyFont="1" applyFill="1" applyBorder="1" applyAlignment="1">
      <alignment vertical="center"/>
    </xf>
    <xf numFmtId="9" fontId="21" fillId="10" borderId="2" xfId="3" applyFont="1" applyFill="1" applyBorder="1" applyAlignment="1">
      <alignment horizontal="right" vertical="center" wrapText="1"/>
    </xf>
    <xf numFmtId="173" fontId="20" fillId="10" borderId="2" xfId="56" applyFont="1" applyFill="1" applyBorder="1" applyAlignment="1">
      <alignment vertical="center"/>
    </xf>
    <xf numFmtId="0" fontId="38" fillId="0" borderId="8" xfId="0" applyFont="1" applyBorder="1" applyAlignment="1">
      <alignment horizontal="left" vertical="center" wrapText="1"/>
    </xf>
    <xf numFmtId="0" fontId="38" fillId="0" borderId="7" xfId="0" applyFont="1" applyBorder="1" applyAlignment="1">
      <alignment horizontal="left" vertical="center" wrapText="1"/>
    </xf>
    <xf numFmtId="0" fontId="38" fillId="0" borderId="9" xfId="0" applyFont="1" applyBorder="1" applyAlignment="1">
      <alignment horizontal="left" vertical="center" wrapText="1"/>
    </xf>
    <xf numFmtId="10" fontId="40" fillId="0" borderId="2" xfId="0" applyNumberFormat="1" applyFont="1" applyBorder="1" applyAlignment="1">
      <alignment horizontal="right" vertical="center" wrapText="1"/>
    </xf>
    <xf numFmtId="42" fontId="34" fillId="0" borderId="0" xfId="0" applyNumberFormat="1" applyFont="1"/>
    <xf numFmtId="43" fontId="34" fillId="0" borderId="0" xfId="54" applyFont="1"/>
    <xf numFmtId="0" fontId="45" fillId="0" borderId="35" xfId="0" applyFont="1" applyBorder="1"/>
    <xf numFmtId="0" fontId="45" fillId="0" borderId="34" xfId="0" applyFont="1" applyBorder="1"/>
    <xf numFmtId="0" fontId="34" fillId="0" borderId="34" xfId="0" applyFont="1" applyBorder="1"/>
    <xf numFmtId="43" fontId="34" fillId="0" borderId="34" xfId="54" applyFont="1" applyBorder="1"/>
    <xf numFmtId="43" fontId="33" fillId="0" borderId="2" xfId="54" applyFont="1" applyBorder="1" applyAlignment="1">
      <alignment horizontal="center"/>
    </xf>
    <xf numFmtId="43" fontId="34" fillId="0" borderId="0" xfId="0" applyNumberFormat="1" applyFont="1"/>
    <xf numFmtId="0" fontId="34" fillId="0" borderId="26" xfId="0" applyFont="1" applyBorder="1"/>
    <xf numFmtId="195" fontId="34" fillId="0" borderId="2" xfId="2" applyNumberFormat="1" applyFont="1" applyBorder="1"/>
    <xf numFmtId="175" fontId="34" fillId="0" borderId="0" xfId="54" applyNumberFormat="1" applyFont="1"/>
    <xf numFmtId="175" fontId="34" fillId="0" borderId="0" xfId="0" applyNumberFormat="1" applyFont="1"/>
    <xf numFmtId="200" fontId="34" fillId="0" borderId="0" xfId="2" applyNumberFormat="1" applyFont="1"/>
    <xf numFmtId="44" fontId="34" fillId="0" borderId="0" xfId="2" applyFont="1"/>
    <xf numFmtId="0" fontId="47" fillId="0" borderId="0" xfId="0" applyFont="1" applyAlignment="1">
      <alignment vertical="center"/>
    </xf>
    <xf numFmtId="0" fontId="31" fillId="9" borderId="41" xfId="44" applyFont="1" applyFill="1" applyBorder="1" applyAlignment="1">
      <alignment horizontal="center" vertical="center" wrapText="1"/>
    </xf>
    <xf numFmtId="0" fontId="31" fillId="9" borderId="42" xfId="44" applyFont="1" applyFill="1" applyBorder="1" applyAlignment="1">
      <alignment horizontal="center" vertical="center" wrapText="1"/>
    </xf>
    <xf numFmtId="0" fontId="31" fillId="9" borderId="43" xfId="44" applyFont="1" applyFill="1" applyBorder="1" applyAlignment="1">
      <alignment horizontal="center" vertical="center" wrapText="1"/>
    </xf>
    <xf numFmtId="0" fontId="31" fillId="9" borderId="16" xfId="44" applyFont="1" applyFill="1" applyBorder="1" applyAlignment="1">
      <alignment horizontal="center" vertical="center" wrapText="1"/>
    </xf>
    <xf numFmtId="0" fontId="27" fillId="0" borderId="44" xfId="45" applyBorder="1" applyAlignment="1">
      <alignment horizontal="center" vertical="center"/>
    </xf>
    <xf numFmtId="0" fontId="18" fillId="15" borderId="4" xfId="44" applyFont="1" applyFill="1" applyBorder="1" applyAlignment="1">
      <alignment horizontal="left" vertical="center" wrapText="1"/>
    </xf>
    <xf numFmtId="0" fontId="27" fillId="0" borderId="4" xfId="44" applyFont="1" applyBorder="1" applyAlignment="1">
      <alignment horizontal="center" vertical="center"/>
    </xf>
    <xf numFmtId="189" fontId="27" fillId="0" borderId="4" xfId="46" applyFont="1" applyBorder="1" applyAlignment="1">
      <alignment horizontal="center" vertical="center"/>
    </xf>
    <xf numFmtId="189" fontId="27" fillId="0" borderId="4" xfId="46" applyFont="1" applyFill="1" applyBorder="1" applyAlignment="1">
      <alignment horizontal="center" vertical="center"/>
    </xf>
    <xf numFmtId="0" fontId="31" fillId="14" borderId="28" xfId="45" applyFont="1" applyFill="1" applyBorder="1" applyAlignment="1">
      <alignment horizontal="center" vertical="center"/>
    </xf>
    <xf numFmtId="0" fontId="31" fillId="14" borderId="45" xfId="45" applyFont="1" applyFill="1" applyBorder="1" applyAlignment="1">
      <alignment horizontal="left" vertical="center"/>
    </xf>
    <xf numFmtId="0" fontId="31" fillId="14" borderId="45" xfId="44" applyFont="1" applyFill="1" applyBorder="1" applyAlignment="1">
      <alignment horizontal="center" vertical="center"/>
    </xf>
    <xf numFmtId="0" fontId="31" fillId="14" borderId="46" xfId="44" applyFont="1" applyFill="1" applyBorder="1" applyAlignment="1">
      <alignment horizontal="center" vertical="center"/>
    </xf>
    <xf numFmtId="0" fontId="31" fillId="14" borderId="30" xfId="44" applyFont="1" applyFill="1" applyBorder="1" applyAlignment="1">
      <alignment horizontal="center" vertical="center"/>
    </xf>
    <xf numFmtId="0" fontId="31" fillId="14" borderId="33" xfId="44" applyFont="1" applyFill="1" applyBorder="1" applyAlignment="1">
      <alignment horizontal="center" vertical="center"/>
    </xf>
    <xf numFmtId="189" fontId="27" fillId="16" borderId="4" xfId="46" applyFont="1" applyFill="1" applyBorder="1" applyAlignment="1">
      <alignment horizontal="center" vertical="center"/>
    </xf>
    <xf numFmtId="189" fontId="26" fillId="7" borderId="24" xfId="46" applyFont="1" applyFill="1" applyBorder="1" applyAlignment="1">
      <alignment horizontal="right" vertical="center"/>
    </xf>
    <xf numFmtId="0" fontId="27" fillId="15" borderId="2" xfId="44" applyFont="1" applyFill="1" applyBorder="1" applyAlignment="1">
      <alignment horizontal="center" vertical="center" wrapText="1"/>
    </xf>
    <xf numFmtId="0" fontId="27" fillId="15" borderId="24" xfId="44" applyFont="1" applyFill="1" applyBorder="1" applyAlignment="1">
      <alignment horizontal="center" vertical="center" wrapText="1"/>
    </xf>
    <xf numFmtId="169" fontId="10" fillId="0" borderId="24" xfId="47" applyNumberFormat="1" applyFont="1" applyBorder="1" applyAlignment="1">
      <alignment horizontal="center" vertical="center" wrapText="1"/>
    </xf>
    <xf numFmtId="0" fontId="27" fillId="15" borderId="2" xfId="44" applyFont="1" applyFill="1" applyBorder="1" applyAlignment="1">
      <alignment horizontal="justify" vertical="center" wrapText="1"/>
    </xf>
    <xf numFmtId="0" fontId="27" fillId="15" borderId="24" xfId="44" applyFont="1" applyFill="1" applyBorder="1" applyAlignment="1">
      <alignment horizontal="justify" vertical="center" wrapText="1"/>
    </xf>
    <xf numFmtId="189" fontId="26" fillId="16" borderId="24" xfId="46" applyFont="1" applyFill="1" applyBorder="1" applyAlignment="1">
      <alignment horizontal="right" vertical="center"/>
    </xf>
    <xf numFmtId="189" fontId="29" fillId="0" borderId="20" xfId="46" applyFont="1" applyFill="1" applyBorder="1" applyAlignment="1">
      <alignment horizontal="right" vertical="center"/>
    </xf>
    <xf numFmtId="189" fontId="29" fillId="0" borderId="2" xfId="46" applyFont="1" applyFill="1" applyBorder="1" applyAlignment="1">
      <alignment horizontal="right" vertical="center"/>
    </xf>
    <xf numFmtId="189" fontId="29" fillId="0" borderId="24" xfId="46" applyFont="1" applyFill="1" applyBorder="1" applyAlignment="1">
      <alignment horizontal="right" vertical="center"/>
    </xf>
    <xf numFmtId="0" fontId="24" fillId="0" borderId="0" xfId="0" applyFont="1"/>
    <xf numFmtId="0" fontId="48" fillId="0" borderId="0" xfId="0" applyFont="1" applyAlignment="1">
      <alignment horizontal="justify" vertical="center"/>
    </xf>
    <xf numFmtId="0" fontId="48" fillId="0" borderId="0" xfId="0" applyFont="1"/>
    <xf numFmtId="189" fontId="31" fillId="19" borderId="31" xfId="46" applyFont="1" applyFill="1" applyBorder="1" applyAlignment="1">
      <alignment horizontal="right" vertical="center"/>
    </xf>
    <xf numFmtId="189" fontId="32" fillId="19" borderId="31" xfId="46" applyFont="1" applyFill="1" applyBorder="1" applyAlignment="1">
      <alignment horizontal="right" vertical="center"/>
    </xf>
    <xf numFmtId="189" fontId="32" fillId="19" borderId="32" xfId="46" applyFont="1" applyFill="1" applyBorder="1" applyAlignment="1">
      <alignment horizontal="right" vertical="center"/>
    </xf>
    <xf numFmtId="189" fontId="26" fillId="16" borderId="2" xfId="46" applyFont="1" applyFill="1" applyBorder="1" applyAlignment="1">
      <alignment horizontal="right" vertical="center"/>
    </xf>
    <xf numFmtId="189" fontId="27" fillId="26" borderId="2" xfId="46" applyFont="1" applyFill="1" applyBorder="1" applyAlignment="1">
      <alignment horizontal="right" vertical="center"/>
    </xf>
    <xf numFmtId="189" fontId="27" fillId="27" borderId="2" xfId="46" applyFont="1" applyFill="1" applyBorder="1" applyAlignment="1">
      <alignment horizontal="right" vertical="center"/>
    </xf>
    <xf numFmtId="173" fontId="42" fillId="10" borderId="2" xfId="56" applyFont="1" applyFill="1" applyBorder="1" applyAlignment="1">
      <alignment horizontal="justify" vertical="center"/>
    </xf>
    <xf numFmtId="0" fontId="34" fillId="0" borderId="34" xfId="0" applyFont="1" applyBorder="1" applyAlignment="1">
      <alignment wrapText="1"/>
    </xf>
    <xf numFmtId="0" fontId="34" fillId="0" borderId="5" xfId="0" applyFont="1" applyBorder="1" applyAlignment="1">
      <alignment wrapText="1"/>
    </xf>
    <xf numFmtId="0" fontId="34" fillId="0" borderId="0" xfId="0" applyFont="1" applyAlignment="1">
      <alignment wrapText="1"/>
    </xf>
    <xf numFmtId="0" fontId="34" fillId="0" borderId="25" xfId="0" applyFont="1" applyBorder="1" applyAlignment="1">
      <alignment wrapText="1"/>
    </xf>
    <xf numFmtId="0" fontId="46" fillId="0" borderId="0" xfId="0" applyFont="1" applyAlignment="1">
      <alignment horizontal="justify" vertical="center"/>
    </xf>
    <xf numFmtId="198" fontId="34" fillId="0" borderId="0" xfId="1" applyNumberFormat="1" applyFont="1" applyBorder="1"/>
    <xf numFmtId="199" fontId="34" fillId="0" borderId="0" xfId="0" applyNumberFormat="1" applyFont="1"/>
    <xf numFmtId="0" fontId="47" fillId="0" borderId="0" xfId="0" applyFont="1" applyAlignment="1">
      <alignment vertical="center" wrapText="1"/>
    </xf>
    <xf numFmtId="0" fontId="37" fillId="25" borderId="8" xfId="0" applyFont="1" applyFill="1" applyBorder="1" applyAlignment="1">
      <alignment horizontal="center" vertical="center" wrapText="1"/>
    </xf>
    <xf numFmtId="0" fontId="37" fillId="25" borderId="9" xfId="0" applyFont="1" applyFill="1" applyBorder="1" applyAlignment="1">
      <alignment horizontal="center" vertical="center" wrapText="1"/>
    </xf>
    <xf numFmtId="0" fontId="37" fillId="25" borderId="7"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8" fillId="10" borderId="6" xfId="0" applyFont="1" applyFill="1" applyBorder="1" applyAlignment="1">
      <alignment horizontal="center" vertical="center" wrapText="1"/>
    </xf>
    <xf numFmtId="0" fontId="38" fillId="10" borderId="4" xfId="0" applyFont="1" applyFill="1" applyBorder="1" applyAlignment="1">
      <alignment horizontal="center"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8" fillId="0" borderId="7" xfId="0" applyFont="1" applyBorder="1" applyAlignment="1">
      <alignment horizontal="left" vertical="center" wrapText="1"/>
    </xf>
    <xf numFmtId="0" fontId="21" fillId="10" borderId="8" xfId="0" applyFont="1" applyFill="1" applyBorder="1" applyAlignment="1">
      <alignment horizontal="right" vertical="center"/>
    </xf>
    <xf numFmtId="0" fontId="21" fillId="10" borderId="9" xfId="0" applyFont="1" applyFill="1" applyBorder="1" applyAlignment="1">
      <alignment horizontal="right" vertical="center"/>
    </xf>
    <xf numFmtId="0" fontId="21" fillId="10" borderId="7" xfId="0" applyFont="1" applyFill="1" applyBorder="1" applyAlignment="1">
      <alignment horizontal="right" vertical="center"/>
    </xf>
    <xf numFmtId="0" fontId="20" fillId="10" borderId="2" xfId="0" applyFont="1" applyFill="1" applyBorder="1" applyAlignment="1">
      <alignment horizontal="right" vertical="center" wrapText="1"/>
    </xf>
    <xf numFmtId="0" fontId="38" fillId="0" borderId="2" xfId="0" applyFont="1" applyBorder="1" applyAlignment="1">
      <alignment horizontal="left" vertical="center" wrapText="1"/>
    </xf>
    <xf numFmtId="0" fontId="21" fillId="6" borderId="2" xfId="0" applyFont="1" applyFill="1" applyBorder="1" applyAlignment="1">
      <alignment horizontal="right" vertical="center"/>
    </xf>
    <xf numFmtId="0" fontId="30" fillId="12" borderId="3" xfId="44" applyFont="1" applyFill="1" applyBorder="1" applyAlignment="1">
      <alignment horizontal="center" vertical="center" wrapText="1"/>
    </xf>
    <xf numFmtId="0" fontId="30" fillId="12" borderId="0" xfId="44" applyFont="1" applyFill="1" applyAlignment="1">
      <alignment horizontal="center" vertical="center" wrapText="1"/>
    </xf>
    <xf numFmtId="0" fontId="30" fillId="13" borderId="3" xfId="44" applyFont="1" applyFill="1" applyBorder="1" applyAlignment="1">
      <alignment horizontal="center" vertical="center"/>
    </xf>
    <xf numFmtId="0" fontId="30" fillId="13" borderId="0" xfId="44" applyFont="1" applyFill="1" applyAlignment="1">
      <alignment horizontal="center" vertical="center"/>
    </xf>
    <xf numFmtId="0" fontId="19" fillId="8" borderId="21" xfId="44" applyFont="1" applyFill="1" applyBorder="1" applyAlignment="1">
      <alignment horizontal="right" vertical="center"/>
    </xf>
    <xf numFmtId="0" fontId="16" fillId="0" borderId="2" xfId="44" applyFont="1" applyBorder="1"/>
    <xf numFmtId="0" fontId="25" fillId="8" borderId="19" xfId="44" applyFont="1" applyFill="1" applyBorder="1" applyAlignment="1">
      <alignment horizontal="right" vertical="center"/>
    </xf>
    <xf numFmtId="0" fontId="25" fillId="8" borderId="20" xfId="44" applyFont="1" applyFill="1" applyBorder="1" applyAlignment="1">
      <alignment horizontal="right" vertical="center"/>
    </xf>
    <xf numFmtId="0" fontId="25" fillId="8" borderId="21" xfId="44" applyFont="1" applyFill="1" applyBorder="1" applyAlignment="1">
      <alignment horizontal="right" vertical="center"/>
    </xf>
    <xf numFmtId="0" fontId="31" fillId="0" borderId="23" xfId="44" applyFont="1" applyBorder="1" applyAlignment="1">
      <alignment horizontal="right" vertical="center"/>
    </xf>
    <xf numFmtId="0" fontId="16" fillId="0" borderId="24" xfId="44" applyFont="1" applyBorder="1"/>
    <xf numFmtId="0" fontId="31" fillId="20" borderId="23" xfId="44" applyFont="1" applyFill="1" applyBorder="1" applyAlignment="1">
      <alignment horizontal="right" vertical="center"/>
    </xf>
    <xf numFmtId="0" fontId="16" fillId="21" borderId="24" xfId="44" applyFont="1" applyFill="1" applyBorder="1"/>
    <xf numFmtId="0" fontId="31" fillId="19" borderId="23" xfId="44" applyFont="1" applyFill="1" applyBorder="1" applyAlignment="1">
      <alignment horizontal="right" vertical="center"/>
    </xf>
    <xf numFmtId="0" fontId="31" fillId="19" borderId="40" xfId="44" applyFont="1" applyFill="1" applyBorder="1" applyAlignment="1">
      <alignment horizontal="right" vertical="center"/>
    </xf>
    <xf numFmtId="0" fontId="16" fillId="0" borderId="31" xfId="44" applyFont="1" applyBorder="1"/>
    <xf numFmtId="0" fontId="14" fillId="0" borderId="0" xfId="5" applyFont="1" applyAlignment="1">
      <alignment horizontal="center" vertical="center" wrapText="1"/>
    </xf>
    <xf numFmtId="0" fontId="11" fillId="0" borderId="10" xfId="5" applyFont="1" applyBorder="1" applyAlignment="1">
      <alignment horizontal="justify" vertical="center" wrapText="1"/>
    </xf>
    <xf numFmtId="0" fontId="11" fillId="0" borderId="11" xfId="5" quotePrefix="1" applyFont="1" applyBorder="1" applyAlignment="1">
      <alignment horizontal="justify" vertical="center" wrapText="1"/>
    </xf>
    <xf numFmtId="0" fontId="11" fillId="0" borderId="12" xfId="5" quotePrefix="1" applyFont="1" applyBorder="1" applyAlignment="1">
      <alignment horizontal="justify" vertical="center" wrapText="1"/>
    </xf>
    <xf numFmtId="0" fontId="11" fillId="0" borderId="10" xfId="5" applyFont="1" applyBorder="1" applyAlignment="1">
      <alignment horizontal="right" wrapText="1"/>
    </xf>
    <xf numFmtId="0" fontId="11" fillId="0" borderId="12" xfId="5" applyFont="1" applyBorder="1" applyAlignment="1">
      <alignment horizontal="right" wrapText="1"/>
    </xf>
    <xf numFmtId="0" fontId="11" fillId="0" borderId="11" xfId="5" applyFont="1" applyBorder="1" applyAlignment="1">
      <alignment horizontal="justify" vertical="center" wrapText="1"/>
    </xf>
    <xf numFmtId="0" fontId="11" fillId="0" borderId="12" xfId="5" applyFont="1" applyBorder="1" applyAlignment="1">
      <alignment horizontal="justify" vertical="center" wrapText="1"/>
    </xf>
    <xf numFmtId="0" fontId="11" fillId="0" borderId="11" xfId="5" applyFont="1" applyBorder="1" applyAlignment="1">
      <alignment horizontal="right" wrapText="1"/>
    </xf>
    <xf numFmtId="0" fontId="11" fillId="0" borderId="10" xfId="5" applyFont="1" applyBorder="1" applyAlignment="1">
      <alignment horizontal="justify" vertical="center"/>
    </xf>
    <xf numFmtId="0" fontId="11" fillId="0" borderId="11" xfId="5" applyFont="1" applyBorder="1" applyAlignment="1">
      <alignment horizontal="justify" vertical="center"/>
    </xf>
    <xf numFmtId="0" fontId="11" fillId="0" borderId="12" xfId="5" applyFont="1" applyBorder="1" applyAlignment="1">
      <alignment horizontal="justify" vertical="center"/>
    </xf>
  </cellXfs>
  <cellStyles count="58">
    <cellStyle name="Entrada" xfId="4" builtinId="20"/>
    <cellStyle name="Hipervínculo 2" xfId="6" xr:uid="{25E25485-9DD2-42CD-8F1F-EC88AF728A8C}"/>
    <cellStyle name="Hipervínculo 3" xfId="43" xr:uid="{02C061E5-0A4D-4F35-B4C8-3F8945998C3D}"/>
    <cellStyle name="Hyperlink" xfId="42" xr:uid="{8C5DFC44-59FB-4C9D-A02A-E57F9CE6FB02}"/>
    <cellStyle name="Millares" xfId="54" builtinId="3"/>
    <cellStyle name="Millares [0]" xfId="1" builtinId="6"/>
    <cellStyle name="Millares 2 2 2" xfId="19" xr:uid="{D44BD01E-5EA3-4DE3-A9F1-754E33745C1B}"/>
    <cellStyle name="Millares 3" xfId="15" xr:uid="{2D194CB1-2915-4DD5-A122-45C00067A709}"/>
    <cellStyle name="Millares 3 2" xfId="47" xr:uid="{DEDB463D-6C1E-4AA0-8065-83B6206BCACE}"/>
    <cellStyle name="Millares 3 2 2" xfId="40" xr:uid="{038C14F0-F1F8-4055-9F98-0097DC688E7B}"/>
    <cellStyle name="Millares 4 2" xfId="17" xr:uid="{0133510C-5036-4C0D-A150-8E9A409663CC}"/>
    <cellStyle name="Millares 6" xfId="25" xr:uid="{2C7A0AD9-3F97-4189-899F-36747338AB60}"/>
    <cellStyle name="Millares_Hoja1 2" xfId="56" xr:uid="{9243C06B-B167-4492-B327-DAE702F0DD8C}"/>
    <cellStyle name="Moneda" xfId="2" builtinId="4"/>
    <cellStyle name="Moneda [0] 2" xfId="41" xr:uid="{8468C133-DCE1-4ED8-9378-A5203490B664}"/>
    <cellStyle name="Moneda [0] 2 3" xfId="46" xr:uid="{CC2BE51F-FF37-4D81-AA02-50C706D3F916}"/>
    <cellStyle name="Moneda [0] 3" xfId="50" xr:uid="{2EBD3C4E-55BC-4150-88D4-F6B0C89A152E}"/>
    <cellStyle name="Moneda [0] 3 3" xfId="37" xr:uid="{B758DAFE-DA8C-4F57-B442-91F6B647C104}"/>
    <cellStyle name="Moneda [0] 6" xfId="29" xr:uid="{4097AA24-D03B-4103-B18F-F7F6309C14F7}"/>
    <cellStyle name="Moneda [0] 6 2" xfId="36" xr:uid="{33D13F7D-75A0-4650-9F26-54FAAA389EE9}"/>
    <cellStyle name="Moneda 10 2" xfId="22" xr:uid="{9ABD52F0-FF08-4D42-BDF2-EBBDE16761B6}"/>
    <cellStyle name="Moneda 2" xfId="8" xr:uid="{A4A30163-92CF-4722-967C-3F1958685E4F}"/>
    <cellStyle name="Moneda 2 2" xfId="20" xr:uid="{91FC8175-78D6-446F-B58F-59408CB91D01}"/>
    <cellStyle name="Moneda 3" xfId="48" xr:uid="{8B8E52B2-468B-4E4D-8FF4-4EEFD28D7BD6}"/>
    <cellStyle name="Moneda 3 2" xfId="18" xr:uid="{2E5A11F1-C024-4D12-BA97-B650B12EA51A}"/>
    <cellStyle name="Normal" xfId="0" builtinId="0"/>
    <cellStyle name="Normal 10" xfId="28" xr:uid="{EEF6212C-7E71-4EF3-A8C2-4EBD961F811F}"/>
    <cellStyle name="Normal 100 6" xfId="9" xr:uid="{ECE91228-F01D-465C-A959-314BAB806617}"/>
    <cellStyle name="Normal 102" xfId="23" xr:uid="{0E339DC3-2C76-4BFF-9823-48A38E6405BE}"/>
    <cellStyle name="Normal 11" xfId="12" xr:uid="{922D5065-BCA7-40B2-BFC5-FF88A2960685}"/>
    <cellStyle name="Normal 12" xfId="51" xr:uid="{D1884C8A-77CB-4A41-BCE9-B3DCD54B6C88}"/>
    <cellStyle name="Normal 12 2" xfId="57" xr:uid="{F26D8156-8F6F-4876-B427-316848F5568E}"/>
    <cellStyle name="Normal 13" xfId="24" xr:uid="{28C11A0A-A5AA-40C3-9732-20A4F8743292}"/>
    <cellStyle name="Normal 2" xfId="5" xr:uid="{36206699-973E-4466-9AF1-B885B73108BC}"/>
    <cellStyle name="Normal 2 2" xfId="13" xr:uid="{EFE00311-9CDA-4EA6-8C00-CDAAD8228A22}"/>
    <cellStyle name="Normal 2 2 2 2" xfId="31" xr:uid="{4EB23DA8-6889-4921-8E51-59E4B9B4DAF3}"/>
    <cellStyle name="Normal 2 3" xfId="53" xr:uid="{EF1DFAEC-955B-43C7-9266-79654CFCA05B}"/>
    <cellStyle name="Normal 3" xfId="11" xr:uid="{8E21C21D-F17C-463C-A3CB-7E7096B945E4}"/>
    <cellStyle name="Normal 3 2 2" xfId="33" xr:uid="{C050CFA3-F81F-45BB-B28D-735F5023A717}"/>
    <cellStyle name="Normal 3 3 2" xfId="55" xr:uid="{D800CE00-81E5-4029-BFB1-A7D9A8C72837}"/>
    <cellStyle name="Normal 3 4" xfId="21" xr:uid="{2D047790-C13F-47D8-87B5-29D5CD3CC07E}"/>
    <cellStyle name="Normal 3 4 2" xfId="38" xr:uid="{1D9EEBDE-3EB1-41EE-939E-2999360673A6}"/>
    <cellStyle name="Normal 3 5" xfId="34" xr:uid="{68D41205-14F1-4258-8C34-276D7863EBAF}"/>
    <cellStyle name="Normal 4" xfId="49" xr:uid="{00A01055-06C0-4A77-82FA-90B3B74C9D60}"/>
    <cellStyle name="Normal 4 2 2" xfId="30" xr:uid="{16119B13-3CE2-4EB2-8AED-3845DBF2EBFE}"/>
    <cellStyle name="Normal 4 3" xfId="44" xr:uid="{83A5BB76-9580-48AC-90A1-2FBD45C876BE}"/>
    <cellStyle name="Normal 5" xfId="52" xr:uid="{B8B8F0CA-C8AC-45A3-8F7C-959A18CD7ECA}"/>
    <cellStyle name="Normal 6 2" xfId="35" xr:uid="{4B65C2E4-8573-4A09-8941-626936F8F590}"/>
    <cellStyle name="Normal 6 2 2" xfId="14" xr:uid="{643CCC9C-2EC0-4668-9847-1E28F64B102B}"/>
    <cellStyle name="Normal 9" xfId="45" xr:uid="{2A62F4F5-3A62-4023-B644-5B1EE5D88B24}"/>
    <cellStyle name="Porcentaje" xfId="3" builtinId="5"/>
    <cellStyle name="Porcentaje 2" xfId="10" xr:uid="{09201CD2-5022-4073-AD53-A10B1F466A58}"/>
    <cellStyle name="Porcentaje 2 2" xfId="32" xr:uid="{B61463F0-3312-4EB6-9DA6-13306F277BF9}"/>
    <cellStyle name="Porcentaje 2 3" xfId="39" xr:uid="{89FA4787-31BA-440A-BF6C-CF29D87A14E5}"/>
    <cellStyle name="Porcentaje 3" xfId="7" xr:uid="{3412B457-484E-4711-91B7-5BF01C8A5055}"/>
    <cellStyle name="Porcentaje 4" xfId="26" xr:uid="{B4BA8E34-C878-4562-858E-45DE6DFE6297}"/>
    <cellStyle name="Porcentual 2" xfId="16" xr:uid="{7470D3E0-3295-4DD9-BBD6-EA2D9BA65A18}"/>
    <cellStyle name="Porcentual 2 2" xfId="27" xr:uid="{0D3FF8A4-8E3F-446A-B9F4-1F57DCDBA1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calcChain" Target="calcChain.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374073</xdr:colOff>
      <xdr:row>44</xdr:row>
      <xdr:rowOff>207818</xdr:rowOff>
    </xdr:from>
    <xdr:to>
      <xdr:col>1</xdr:col>
      <xdr:colOff>3006436</xdr:colOff>
      <xdr:row>51</xdr:row>
      <xdr:rowOff>161551</xdr:rowOff>
    </xdr:to>
    <xdr:pic>
      <xdr:nvPicPr>
        <xdr:cNvPr id="3" name="Imagen 2">
          <a:extLst>
            <a:ext uri="{FF2B5EF4-FFF2-40B4-BE49-F238E27FC236}">
              <a16:creationId xmlns:a16="http://schemas.microsoft.com/office/drawing/2014/main" id="{C336DB70-91D0-4EB2-969A-6010EF4C65A2}"/>
            </a:ext>
          </a:extLst>
        </xdr:cNvPr>
        <xdr:cNvPicPr>
          <a:picLocks noChangeAspect="1"/>
        </xdr:cNvPicPr>
      </xdr:nvPicPr>
      <xdr:blipFill>
        <a:blip xmlns:r="http://schemas.openxmlformats.org/officeDocument/2006/relationships" r:embed="rId1"/>
        <a:stretch>
          <a:fillRect/>
        </a:stretch>
      </xdr:blipFill>
      <xdr:spPr>
        <a:xfrm>
          <a:off x="374073" y="19216254"/>
          <a:ext cx="3214254" cy="1643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374073</xdr:colOff>
      <xdr:row>39</xdr:row>
      <xdr:rowOff>55419</xdr:rowOff>
    </xdr:from>
    <xdr:to>
      <xdr:col>1</xdr:col>
      <xdr:colOff>3006436</xdr:colOff>
      <xdr:row>46</xdr:row>
      <xdr:rowOff>9152</xdr:rowOff>
    </xdr:to>
    <xdr:pic>
      <xdr:nvPicPr>
        <xdr:cNvPr id="2" name="Imagen 1">
          <a:extLst>
            <a:ext uri="{FF2B5EF4-FFF2-40B4-BE49-F238E27FC236}">
              <a16:creationId xmlns:a16="http://schemas.microsoft.com/office/drawing/2014/main" id="{07DE2B37-6999-4D15-9621-3B65D69B997D}"/>
            </a:ext>
          </a:extLst>
        </xdr:cNvPr>
        <xdr:cNvPicPr>
          <a:picLocks noChangeAspect="1"/>
        </xdr:cNvPicPr>
      </xdr:nvPicPr>
      <xdr:blipFill>
        <a:blip xmlns:r="http://schemas.openxmlformats.org/officeDocument/2006/relationships" r:embed="rId1"/>
        <a:stretch>
          <a:fillRect/>
        </a:stretch>
      </xdr:blipFill>
      <xdr:spPr>
        <a:xfrm>
          <a:off x="374073" y="18024764"/>
          <a:ext cx="3214254" cy="1643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psegovco-my.sharepoint.com/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unaledu-my.sharepoint.com/HP/Documentos/MSOFFICE/Excel/SIACE/EXCEL/PPTO98/JAGUA/JAGUA198.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PROG.XLS?922FFE6C" TargetMode="External"/><Relationship Id="rId1" Type="http://schemas.openxmlformats.org/officeDocument/2006/relationships/externalLinkPath" Target="file:///\\922FFE6C\PROG.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EBI.XLS?922FFE6C" TargetMode="External"/><Relationship Id="rId1" Type="http://schemas.openxmlformats.org/officeDocument/2006/relationships/externalLinkPath" Target="file:///\\922FFE6C\EB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ipsegovco-my.sharepoint.com/contrato%20invias%20057/Users/Instalador0/Desktop/D/TRONCAL%20DEL%20NORTE/malaga/actas%20de%20obra/ACTA%20DE%20OBRA%20No%2010v2/ACTA,%20PREACTA%20Y%20MEMORIAS%2010/CANTIDADES_DE_OBRA_No._10v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EV_01.xls?922FFE6C" TargetMode="External"/><Relationship Id="rId1" Type="http://schemas.openxmlformats.org/officeDocument/2006/relationships/externalLinkPath" Target="file:///\\922FFE6C\EV_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ETODOLO\SISTEMA\PROYECTS\pro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ipsegovco-my.sharepoint.com/VILLA%20TAKOA/Presupuesto/APUS%20VILLA%20TAKO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ipsegovco-my.sharepoint.com/Users/ALBERTO/Downloads/APU%20GRUPO%201%20TBOYACA_ABRIL%202014.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EVAL2.XLS?922FFE6C" TargetMode="External"/><Relationship Id="rId1" Type="http://schemas.openxmlformats.org/officeDocument/2006/relationships/externalLinkPath" Target="file:///\\922FFE6C\EVAL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ipsegovco-my.sharepoint.com/TELEMATIK/Proyecto%20con%20YAMIT/MAGDALENA%20CENTRO/MATRIZ%20PARA%20EL%20CALCULO%20DEL%20AIU%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esupuesto%20T\TIERRA%20BUENA%20FACTIBILIDAD%2010.09.2004%2040%20CASAS%20264%20APARTAMENTOS%20(CD%2015.09.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ipsegovco-my.sharepoint.com/C/Users/jmperez/Documents/TECNICA/DEPORTE%20Y%20RECREACION/02%20ESTANDARIZADO%20POLIDEPORTIVO/05%20HOJA%20CALCULO%20ESTANDARIZADO/PRESUPUESTO%20DEL%20POLIDEPORTIVO%20COMPLET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planeacionnacional-my.sharepoint.com/AFE/Mining/Admin/Template%20Models/Blank%2027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Public\CONTRATO%20INVIAS%20057\1.%20CONTRATISTA%20DE%20OBRA\5.%20ACTAS\2.%20ACTA%20DE%20PAGO%20PARCIAL\ACTA%20DE%20PAGO%20No%2023\ACTA%20Y%20PREACTA%2023\CANTIDADES_DE_OBRA_ACTA_No_23%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ipsegovco-my.sharepoint.com/Informaci&#243;n%20Metrol&#237;nea/Contratos/Metrolinea/CONSULTORIA%20METROLINEA/ESTRUCTURACION%20PLIEGOS%20DE%20CONDICIONES%20PORTAL%20NORTE/ENVIO%20# 9/NORTE/PRESUPUESTO PORTAL NORTE V.3.1 - 09-07-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Users\user\AppData\Local\Temp\Temp1_APUS%20BOYACA%20FEBRERO%202011.zip\Copia%20de%20apus%20boyaca%20febrero%2015%20de%202011%20zona%202%20(copi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unaledu-my.sharepoint.com/MESING/Unidad%20C/00-2004/San%20Pedro/Lagunas/Linea%20de%20Impulsio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ipsegovco-my.sharepoint.com/ANEXO%202/Users/ING~1.OSC/AppData/Local/Temp/Rar$DI01.853/Cantidades_750%20_Alta_Suelo%20AB.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Usuario\Downloads\PRESUPUESTO%20sabanalarga%202010kw.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mgonzalez/Documents/FAZNI%202025/PROYECTOS/BFAZNI%20474%20Magdalena%20Centro/5.%20Presupuestal/1.%20Presupuesto/12%201%20PRESUPUESTO%20GENERAL%20CONJUNTO%20MAGDALE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psegovco-my.sharepoint.com/TELEMATIK/Proyecto%20con%20YAMIT/MAGDALENA%20CENTRO/Presupuesto%20Construcci&#243;n%20Puente%20Peatonal%20Mani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Users\user\Documents\CAMINOS%20DE%20LA%20PROSPERIDAD\SEGUNDA%20FASE\Copia%20de%20apus%20boyaca%20febrero%2015%20de%202011%20zona%202%20(copi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psegovco-my.sharepoint.com/3B33EFB1/PE_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psegovco-my.sharepoint.com/3B33EFB1/ID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LESPINOSA\010_Metod_Social\APU_Presupuesto\Impactos-plan%20de%20gesti&#243;n%20social-%20presupuesto%201303202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psegovco-my.sharepoint.com/Licitaciones1/c/Trabajos%20La%20Espanola%20-%20Calarca/Grupo%20Arturo/Arturo%20A.%20Gonzalez%20R.%20Espanola%20-%20Calarca/BARBOSA/ACTASB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ipsegovco-my.sharepoint.com/Calidad/iso/Documents%20and%20Settings/Latinco%20S.A/Mis%20documentos/ARCHIVOS%20OSCAR/invias/corredores%20viales/PARTICIPAMOS/PRIMERA%20RONDA/analisis%20de%20precios%20unitarios%20-%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
      <sheetName val="Gráfico1"/>
      <sheetName val="MD"/>
      <sheetName val="AXD"/>
      <sheetName val="MI"/>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de Ciencia"/>
      <sheetName val="Indicadores de Empleo"/>
      <sheetName val="Indicadores Gestión"/>
      <sheetName val="Indicadores de Impacto"/>
      <sheetName val="PR-04"/>
      <sheetName val="Indicadores de Producto"/>
      <sheetName val="Un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dad"/>
      <sheetName val="Inicio"/>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ACTA"/>
      <sheetName val="presupuesto"/>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210,2,2) (2)"/>
      <sheetName val="(Item 900.3)"/>
      <sheetName val="(Item 900,3)"/>
      <sheetName val="FREDY"/>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_rp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dice"/>
      <sheetName val="PR-01"/>
      <sheetName val="PR-02"/>
      <sheetName val="PR-03"/>
      <sheetName val="PR-04"/>
      <sheetName val="Control"/>
      <sheetName val="Indicadores de Ciencia"/>
      <sheetName val="Indicadores de Empleo"/>
      <sheetName val="Indicadores de Eficiencia"/>
      <sheetName val="Unidades"/>
      <sheetName val="Indicadores de Producto"/>
      <sheetName val="Indicadores de Impacto"/>
      <sheetName val="Indicadores Gestión"/>
      <sheetName val="Listado"/>
      <sheetName val="Entidades Financiadoras"/>
      <sheetName val="tipos_entidad"/>
      <sheetName val="tipo_recurso"/>
      <sheetName val="Hoja1"/>
      <sheetName val="PE-Indice"/>
      <sheetName val="PE-01"/>
      <sheetName val="PE-02"/>
      <sheetName val="PE-03"/>
      <sheetName val="PE-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ERIAL"/>
      <sheetName val="EQUIPO"/>
      <sheetName val="TRANSPORTE"/>
      <sheetName val="MANO OBRA"/>
      <sheetName val="MEMORIAS"/>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SUMINISTROS"/>
      <sheetName val="200P1"/>
      <sheetName val="200P2"/>
      <sheetName val="200.1"/>
      <sheetName val="200.2"/>
      <sheetName val="201.1"/>
      <sheetName val="201.2"/>
      <sheetName val="201.3"/>
      <sheetName val="201.3P"/>
      <sheetName val="201.4"/>
      <sheetName val="201.5"/>
      <sheetName val="201.6"/>
      <sheetName val="201.7"/>
      <sheetName val="201.8"/>
      <sheetName val="201.9"/>
      <sheetName val="201.10"/>
      <sheetName val="201.11"/>
      <sheetName val="201.12"/>
      <sheetName val="201.13"/>
      <sheetName val="201.14"/>
      <sheetName val="201.15"/>
      <sheetName val="201.16"/>
      <sheetName val="201.17"/>
      <sheetName val="201.18"/>
      <sheetName val="201.19"/>
      <sheetName val="201.20"/>
      <sheetName val="201.21"/>
      <sheetName val="201.22"/>
      <sheetName val="210.1.1"/>
      <sheetName val="210.1.2"/>
      <sheetName val="210.2.1"/>
      <sheetName val="210.2.2"/>
      <sheetName val="210.2.3"/>
      <sheetName val="210.2.4"/>
      <sheetName val="211.1"/>
      <sheetName val="220.1"/>
      <sheetName val="221.1"/>
      <sheetName val="221.2"/>
      <sheetName val="225P"/>
      <sheetName val="230.1"/>
      <sheetName val="230.2"/>
      <sheetName val="231.1"/>
      <sheetName val="232.1"/>
      <sheetName val="234.1"/>
      <sheetName val="310.1"/>
      <sheetName val="311.1"/>
      <sheetName val="311P1"/>
      <sheetName val="311P2"/>
      <sheetName val="311P3"/>
      <sheetName val="312.1"/>
      <sheetName val="312.2"/>
      <sheetName val="312.3"/>
      <sheetName val="312.4"/>
      <sheetName val="320.1"/>
      <sheetName val="320.2"/>
      <sheetName val="330.1"/>
      <sheetName val="330.2"/>
      <sheetName val="340.1"/>
      <sheetName val="340.2"/>
      <sheetName val="340.3"/>
      <sheetName val="341.1"/>
      <sheetName val="341.2"/>
      <sheetName val="342.1"/>
      <sheetName val="341.1P"/>
      <sheetName val="410.1"/>
      <sheetName val="410.2"/>
      <sheetName val="411.1"/>
      <sheetName val="411.2"/>
      <sheetName val="411.3"/>
      <sheetName val="414.1"/>
      <sheetName val="414.2"/>
      <sheetName val="414.3"/>
      <sheetName val="414.4"/>
      <sheetName val="414.5"/>
      <sheetName val="415.1"/>
      <sheetName val="420.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34P"/>
      <sheetName val="440.1"/>
      <sheetName val="440.1P"/>
      <sheetName val="440.2"/>
      <sheetName val="440.2P"/>
      <sheetName val="440.3"/>
      <sheetName val="440.3P"/>
      <sheetName val="440.4"/>
      <sheetName val="441.1"/>
      <sheetName val="441.1P"/>
      <sheetName val="441.2"/>
      <sheetName val="441.2P"/>
      <sheetName val="441.3"/>
      <sheetName val="441.3P"/>
      <sheetName val="441.4"/>
      <sheetName val="450.1"/>
      <sheetName val="450.1P"/>
      <sheetName val="450.2"/>
      <sheetName val="450.2P"/>
      <sheetName val="450.3"/>
      <sheetName val="450.3P"/>
      <sheetName val="450.4"/>
      <sheetName val="450.5"/>
      <sheetName val="450.6"/>
      <sheetName val="450.7"/>
      <sheetName val="450.8"/>
      <sheetName val="450.9"/>
      <sheetName val="450.9P"/>
      <sheetName val="451.1"/>
      <sheetName val="451.1P"/>
      <sheetName val="451.2"/>
      <sheetName val="451.2P"/>
      <sheetName val="451.3"/>
      <sheetName val="451.3P"/>
      <sheetName val="451.4"/>
      <sheetName val="452.1"/>
      <sheetName val="452.1P"/>
      <sheetName val="452.2"/>
      <sheetName val="452.2P"/>
      <sheetName val="452.3"/>
      <sheetName val="452.3P"/>
      <sheetName val="452.4"/>
      <sheetName val="452.4P"/>
      <sheetName val="453.1"/>
      <sheetName val="460.1"/>
      <sheetName val="460.1P"/>
      <sheetName val="461.1"/>
      <sheetName val="461.2"/>
      <sheetName val="462.1"/>
      <sheetName val="462.1.1"/>
      <sheetName val="462.2"/>
      <sheetName val="464.1"/>
      <sheetName val="464.2"/>
      <sheetName val="464.3"/>
      <sheetName val="464.4"/>
      <sheetName val="465.1"/>
      <sheetName val="466.1"/>
      <sheetName val="466.2"/>
      <sheetName val="500.1"/>
      <sheetName val="501.1"/>
      <sheetName val="510.1"/>
      <sheetName val="510P1"/>
      <sheetName val="510P2"/>
      <sheetName val="510P3"/>
      <sheetName val="600.1"/>
      <sheetName val="600.2"/>
      <sheetName val="600.3"/>
      <sheetName val="600.4"/>
      <sheetName val="600.4P"/>
      <sheetName val="600.5"/>
      <sheetName val="600.5P"/>
      <sheetName val="610.1"/>
      <sheetName val="610.2"/>
      <sheetName val="620.1"/>
      <sheetName val="620.1P"/>
      <sheetName val="620.2"/>
      <sheetName val="620.2P"/>
      <sheetName val="620.3."/>
      <sheetName val="620.3"/>
      <sheetName val="621.1"/>
      <sheetName val="621.2"/>
      <sheetName val="621.3"/>
      <sheetName val="621.4"/>
      <sheetName val="621.5"/>
      <sheetName val="621.5P"/>
      <sheetName val="621.6"/>
      <sheetName val="621.7P"/>
      <sheetName val="622.1"/>
      <sheetName val="622.2"/>
      <sheetName val="622.3"/>
      <sheetName val="622.4"/>
      <sheetName val="622.5"/>
      <sheetName val="623.1"/>
      <sheetName val="623.1."/>
      <sheetName val="630.1"/>
      <sheetName val="630.2"/>
      <sheetName val="630.3"/>
      <sheetName val="630.4"/>
      <sheetName val="630.5"/>
      <sheetName val="630.6"/>
      <sheetName val="630.7"/>
      <sheetName val="630.1P"/>
      <sheetName val="630.2P"/>
      <sheetName val="630.3P"/>
      <sheetName val="630.8P"/>
      <sheetName val="632.1"/>
      <sheetName val="632.1P"/>
      <sheetName val="632P"/>
      <sheetName val="640.1"/>
      <sheetName val="640.2"/>
      <sheetName val="641.1"/>
      <sheetName val="641.2"/>
      <sheetName val="641P"/>
      <sheetName val="642.1"/>
      <sheetName val="642.2"/>
      <sheetName val="642P1"/>
      <sheetName val="642P2"/>
      <sheetName val="642P3"/>
      <sheetName val="650.1"/>
      <sheetName val="650.2"/>
      <sheetName val="650.3"/>
      <sheetName val="650.4"/>
      <sheetName val="660.1"/>
      <sheetName val="660.2"/>
      <sheetName val="660.3"/>
      <sheetName val="661.1"/>
      <sheetName val="662.1"/>
      <sheetName val="662.2"/>
      <sheetName val="670.1"/>
      <sheetName val="670.2"/>
      <sheetName val="671.1"/>
      <sheetName val="671.2"/>
      <sheetName val="672.1"/>
      <sheetName val="673.1"/>
      <sheetName val="673.2"/>
      <sheetName val="673.3"/>
      <sheetName val="674.1"/>
      <sheetName val="674.2"/>
      <sheetName val="676P"/>
      <sheetName val="680.1"/>
      <sheetName val="680.2"/>
      <sheetName val="680.3"/>
      <sheetName val="681.1"/>
      <sheetName val="682.1"/>
      <sheetName val="682P"/>
      <sheetName val="683P"/>
      <sheetName val="690.1"/>
      <sheetName val="690.1P"/>
      <sheetName val="700.1"/>
      <sheetName val="700.2"/>
      <sheetName val="700.3"/>
      <sheetName val="700.4"/>
      <sheetName val="700P"/>
      <sheetName val="701.1"/>
      <sheetName val="710.1"/>
      <sheetName val="710.2"/>
      <sheetName val="710.3"/>
      <sheetName val="720.1"/>
      <sheetName val="730.1"/>
      <sheetName val="730.2"/>
      <sheetName val="730.3"/>
      <sheetName val="731.1"/>
      <sheetName val="740.1"/>
      <sheetName val="741.1"/>
      <sheetName val="800.1"/>
      <sheetName val="800.2"/>
      <sheetName val="800.3"/>
      <sheetName val="800.4"/>
      <sheetName val="800P"/>
      <sheetName val="801.1"/>
      <sheetName val="801.2"/>
      <sheetName val="801.3"/>
      <sheetName val="801.4"/>
      <sheetName val="801.5"/>
      <sheetName val="801.6"/>
      <sheetName val="801.7"/>
      <sheetName val="810.1"/>
      <sheetName val="810.2"/>
      <sheetName val="810.3"/>
      <sheetName val="811.1"/>
      <sheetName val="812.1"/>
      <sheetName val="815P"/>
      <sheetName val="900.1"/>
      <sheetName val="900.2"/>
      <sheetName val="9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28"/>
      <sheetName val="Guias_Sectoriales"/>
      <sheetName val="procesos"/>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 val="Equipo"/>
      <sheetName val="materiales"/>
      <sheetName val="otros"/>
      <sheetName val="Insumos"/>
      <sheetName val="MATERIAL"/>
      <sheetName val="APU"/>
      <sheetName val="Presup_Canch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PA 50 SMMLV"/>
      <sheetName val="PYG aptos"/>
      <sheetName val="67,15% APT Y 32,85% CASAS ACIDO"/>
      <sheetName val="PYG COMBINADO ACIDO"/>
      <sheetName val="67,15% APT Y 32,85% CASAS"/>
      <sheetName val="PYG COMBINADO"/>
      <sheetName val="FLUJO DE CAJA"/>
      <sheetName val="SUPUESTOS"/>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MAIN"/>
      <sheetName val="DIV INC"/>
      <sheetName val="LBO Analysis"/>
      <sheetName val="Multiple"/>
      <sheetName val="Perpetuity"/>
      <sheetName val="DCF 3"/>
      <sheetName val="WACC II"/>
      <sheetName val="S&amp;P"/>
      <sheetName val="Developer Notes"/>
      <sheetName val="EQ. IRR"/>
      <sheetName val="COVEN"/>
      <sheetName val="SUMMARY"/>
      <sheetName val="Reconciliations"/>
      <sheetName val="LTM"/>
      <sheetName val="CREDIT STATS"/>
      <sheetName val="Toggles"/>
      <sheetName val="Data"/>
      <sheetName val="dPrint"/>
      <sheetName val="DropZone"/>
      <sheetName val="mProcess"/>
      <sheetName val="mlError"/>
      <sheetName val="mGlobals"/>
      <sheetName val="mMain"/>
      <sheetName val="mToggles"/>
      <sheetName val="mcFunctions"/>
      <sheetName val="mMisc"/>
      <sheetName val="mdPrint"/>
      <sheetName val="CONS"/>
      <sheetName val="EQUI"/>
      <sheetName val="OTROS 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DATOS"/>
      <sheetName val="PREACTA"/>
      <sheetName val="(Item 200.2)"/>
      <sheetName val="(Item 1P)"/>
      <sheetName val="(Item 201.7)"/>
      <sheetName val="(Item 201.15)"/>
      <sheetName val="(Item 2p)"/>
      <sheetName val="(Item 211,1)"/>
      <sheetName val="(Item 210,2,2)"/>
      <sheetName val="(Item 210,2,1)"/>
      <sheetName val="EXPLANACION1"/>
      <sheetName val="Item 210,2,2,"/>
      <sheetName val="(Item 220,1)"/>
      <sheetName val="(Item 230,2)"/>
      <sheetName val="(Item 221,1)"/>
      <sheetName val="(Item 231,1)"/>
      <sheetName val="(Item 310,1)"/>
      <sheetName val="(Item 320,1)"/>
      <sheetName val="(Item 420,1)"/>
      <sheetName val="IMPRIMACION."/>
      <sheetName val="(Item 450,2P)"/>
      <sheetName val="MDC-2"/>
      <sheetName val="(Item 466,1P)"/>
      <sheetName val="MDC-2,"/>
      <sheetName val="(Item 500,1)"/>
      <sheetName val="MR 40"/>
      <sheetName val="MR 40 KCM2"/>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900.1"/>
      <sheetName val="(Item NP 641,1P)"/>
      <sheetName val="(Item NP 330)"/>
      <sheetName val="BASE GRANULAR"/>
      <sheetName val="BASE"/>
      <sheetName val="seccion tipica asfalto"/>
      <sheetName val="(Item NP 341,2,2P)"/>
      <sheetName val="(Item NP 3P1)"/>
      <sheetName val="(Item NP 4P1)"/>
      <sheetName val="(Item NP 4P2)"/>
      <sheetName val="(Item NP 4P3)"/>
      <sheetName val="(Item NP 4P4)"/>
      <sheetName val="(Item NP 4P5)"/>
      <sheetName val="(Item NP 450.2P)"/>
      <sheetName val="(Item NP 674"/>
      <sheetName val="(Item NP 641)"/>
      <sheetName val="relleno de cunetas"/>
      <sheetName val="(Item NP 642.1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Hoja1 (2)"/>
      <sheetName val="Hoja2 (2)"/>
      <sheetName val="Hoja3 (2)"/>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General"/>
      <sheetName val="AIU"/>
      <sheetName val="Presup_Cancha"/>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sumen"/>
      <sheetName val="Discriminación Presupuesto"/>
      <sheetName val="PMA"/>
      <sheetName val="Factor Prestacional"/>
      <sheetName val="Gastos de Legalización"/>
      <sheetName val="Factor Multiplicador"/>
      <sheetName val="Mano de Obra"/>
      <sheetName val="GERENCIA"/>
      <sheetName val="FIDUCIA"/>
      <sheetName val="PRESUPUESTO PGS"/>
      <sheetName val="PGS"/>
      <sheetName val="Cronograma y Flujo de Fondos"/>
      <sheetName val="Presupuesto Interventoría"/>
      <sheetName val="Apoyo a la supervision"/>
      <sheetName val="CADENA VALOR"/>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Hoja1"/>
      <sheetName val="Equipos"/>
    </sheetNames>
    <sheetDataSet>
      <sheetData sheetId="0"/>
      <sheetData sheetId="1">
        <row r="11">
          <cell r="B11">
            <v>108</v>
          </cell>
        </row>
      </sheetData>
      <sheetData sheetId="2"/>
      <sheetData sheetId="3"/>
      <sheetData sheetId="4"/>
      <sheetData sheetId="5"/>
      <sheetData sheetId="6">
        <row r="41">
          <cell r="L41">
            <v>1.8768413333333334</v>
          </cell>
        </row>
      </sheetData>
      <sheetData sheetId="7">
        <row r="2">
          <cell r="B2">
            <v>1300000</v>
          </cell>
        </row>
      </sheetData>
      <sheetData sheetId="8"/>
      <sheetData sheetId="9"/>
      <sheetData sheetId="10"/>
      <sheetData sheetId="11"/>
      <sheetData sheetId="12"/>
      <sheetData sheetId="13">
        <row r="44">
          <cell r="F44">
            <v>7.1560445700792938E-2</v>
          </cell>
        </row>
      </sheetData>
      <sheetData sheetId="14"/>
      <sheetData sheetId="15"/>
      <sheetData sheetId="16">
        <row r="6">
          <cell r="C6" t="str">
            <v xml:space="preserve">REALIZAR REPLANTEO DE OBRA </v>
          </cell>
        </row>
        <row r="8">
          <cell r="C8" t="str">
            <v>IMPLEMENTAR Y PONER EN FUNCIONAMIENTO EQUIPOS PARA LA OPERACIÓN FOTOVOLTAICA.</v>
          </cell>
        </row>
      </sheetData>
      <sheetData sheetId="17">
        <row r="74">
          <cell r="F74">
            <v>0.23840599248497404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uarios"/>
      <sheetName val="RENDIMIENTOS"/>
      <sheetName val="EQUIPO Y HERRAMIENTA"/>
      <sheetName val="TRANSPORTE"/>
      <sheetName val="MANO DE OBRA"/>
      <sheetName val="FP"/>
      <sheetName val="ENSAYOS DE LABORATORIO"/>
      <sheetName val="Factor Multiplicador"/>
      <sheetName val="Presupuesto de gestión social"/>
      <sheetName val="PMA"/>
      <sheetName val="Presupuesto Interventoría"/>
      <sheetName val="CADENA DE VALOR"/>
      <sheetName val="Presupuesto General"/>
      <sheetName val="Flujo de Fondos"/>
      <sheetName val="Cronograma"/>
      <sheetName val="AIU Proyecto"/>
      <sheetName val="Memoria Civil"/>
      <sheetName val="1.1"/>
      <sheetName val="1.2"/>
      <sheetName val="1.3"/>
      <sheetName val="1.4"/>
      <sheetName val="1.5"/>
      <sheetName val="1.6"/>
      <sheetName val="1.7"/>
      <sheetName val="2.1"/>
      <sheetName val="2.2"/>
      <sheetName val="3.1"/>
      <sheetName val="4.1"/>
      <sheetName val="MATERIALES"/>
      <sheetName val="Equipos importados"/>
    </sheetNames>
    <sheetDataSet>
      <sheetData sheetId="0"/>
      <sheetData sheetId="1"/>
      <sheetData sheetId="2"/>
      <sheetData sheetId="3"/>
      <sheetData sheetId="4">
        <row r="14">
          <cell r="B14" t="str">
            <v>Ayudante</v>
          </cell>
        </row>
        <row r="15">
          <cell r="B15" t="str">
            <v>Topografo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 val="Est_y_Dis1"/>
      <sheetName val="Fondo_Ensayos1"/>
      <sheetName val="Obra_puente1"/>
      <sheetName val="Fondo_Ajustes1"/>
      <sheetName val="FACTOR_MULTIPLICADOR1"/>
      <sheetName val="Datos_Generales1"/>
      <sheetName val="APU_ANTICORROSIVO1"/>
      <sheetName val="APU_LIMPIEZA_Y_PINTURA1"/>
      <sheetName val="APU_REFUERZOS1"/>
      <sheetName val="APU_ADECUACIÓN_PASAMANOS1"/>
      <sheetName val="APU_DESMONTE_BARANDA1"/>
      <sheetName val="APU_REINSTALACIÓN_BARANDA1"/>
      <sheetName val="APU_BARANDA_NUEVA1"/>
      <sheetName val="APU_PINTURA_BARANDA1"/>
      <sheetName val="APU_CONCRETO_-_METALDECK1"/>
      <sheetName val="Est_y_Dis"/>
      <sheetName val="Fondo_Ensayos"/>
      <sheetName val="Obra_puente"/>
      <sheetName val="Fondo_Ajustes"/>
      <sheetName val="FACTOR_MULTIPLICADOR"/>
      <sheetName val="Datos_Generales"/>
      <sheetName val="APU_ANTICORROSIVO"/>
      <sheetName val="APU_LIMPIEZA_Y_PINTURA"/>
      <sheetName val="APU_REFUERZOS"/>
      <sheetName val="APU_ADECUACIÓN_PASAMANOS"/>
      <sheetName val="APU_DESMONTE_BARANDA"/>
      <sheetName val="APU_REINSTALACIÓN_BARANDA"/>
      <sheetName val="APU_BARANDA_NUEVA"/>
      <sheetName val="APU_PINTURA_BARANDA"/>
      <sheetName val="APU_CONCRETO_-_METALDECK"/>
      <sheetName val="Est_y_Dis4"/>
      <sheetName val="Fondo_Ensayos4"/>
      <sheetName val="Obra_puente4"/>
      <sheetName val="Fondo_Ajustes4"/>
      <sheetName val="FACTOR_MULTIPLICADOR4"/>
      <sheetName val="Datos_Generales4"/>
      <sheetName val="APU_ANTICORROSIVO4"/>
      <sheetName val="APU_LIMPIEZA_Y_PINTURA4"/>
      <sheetName val="APU_REFUERZOS4"/>
      <sheetName val="APU_ADECUACIÓN_PASAMANOS4"/>
      <sheetName val="APU_DESMONTE_BARANDA4"/>
      <sheetName val="APU_REINSTALACIÓN_BARANDA4"/>
      <sheetName val="APU_BARANDA_NUEVA4"/>
      <sheetName val="APU_PINTURA_BARANDA4"/>
      <sheetName val="APU_CONCRETO_-_METALDECK4"/>
      <sheetName val="Est_y_Dis2"/>
      <sheetName val="Fondo_Ensayos2"/>
      <sheetName val="Obra_puente2"/>
      <sheetName val="Fondo_Ajustes2"/>
      <sheetName val="FACTOR_MULTIPLICADOR2"/>
      <sheetName val="Datos_Generales2"/>
      <sheetName val="APU_ANTICORROSIVO2"/>
      <sheetName val="APU_LIMPIEZA_Y_PINTURA2"/>
      <sheetName val="APU_REFUERZOS2"/>
      <sheetName val="APU_ADECUACIÓN_PASAMANOS2"/>
      <sheetName val="APU_DESMONTE_BARANDA2"/>
      <sheetName val="APU_REINSTALACIÓN_BARANDA2"/>
      <sheetName val="APU_BARANDA_NUEVA2"/>
      <sheetName val="APU_PINTURA_BARANDA2"/>
      <sheetName val="APU_CONCRETO_-_METALDECK2"/>
      <sheetName val="Est_y_Dis3"/>
      <sheetName val="Fondo_Ensayos3"/>
      <sheetName val="Obra_puente3"/>
      <sheetName val="Fondo_Ajustes3"/>
      <sheetName val="FACTOR_MULTIPLICADOR3"/>
      <sheetName val="Datos_Generales3"/>
      <sheetName val="APU_ANTICORROSIVO3"/>
      <sheetName val="APU_LIMPIEZA_Y_PINTURA3"/>
      <sheetName val="APU_REFUERZOS3"/>
      <sheetName val="APU_ADECUACIÓN_PASAMANOS3"/>
      <sheetName val="APU_DESMONTE_BARANDA3"/>
      <sheetName val="APU_REINSTALACIÓN_BARANDA3"/>
      <sheetName val="APU_BARANDA_NUEVA3"/>
      <sheetName val="APU_PINTURA_BARANDA3"/>
      <sheetName val="APU_CONCRETO_-_METALDECK3"/>
      <sheetName val="Est_y_Dis5"/>
      <sheetName val="Fondo_Ensayos5"/>
      <sheetName val="Obra_puente5"/>
      <sheetName val="Fondo_Ajustes5"/>
      <sheetName val="FACTOR_MULTIPLICADOR5"/>
      <sheetName val="Datos_Generales5"/>
      <sheetName val="APU_ANTICORROSIVO5"/>
      <sheetName val="APU_LIMPIEZA_Y_PINTURA5"/>
      <sheetName val="APU_REFUERZOS5"/>
      <sheetName val="APU_ADECUACIÓN_PASAMANOS5"/>
      <sheetName val="APU_DESMONTE_BARANDA5"/>
      <sheetName val="APU_REINSTALACIÓN_BARANDA5"/>
      <sheetName val="APU_BARANDA_NUEVA5"/>
      <sheetName val="APU_PINTURA_BARANDA5"/>
      <sheetName val="APU_CONCRETO_-_METALDECK5"/>
      <sheetName val="Est_y_Dis6"/>
      <sheetName val="Fondo_Ensayos6"/>
      <sheetName val="Obra_puente6"/>
      <sheetName val="Fondo_Ajustes6"/>
      <sheetName val="FACTOR_MULTIPLICADOR6"/>
      <sheetName val="Datos_Generales6"/>
      <sheetName val="APU_ANTICORROSIVO6"/>
      <sheetName val="APU_LIMPIEZA_Y_PINTURA6"/>
      <sheetName val="APU_REFUERZOS6"/>
      <sheetName val="APU_ADECUACIÓN_PASAMANOS6"/>
      <sheetName val="APU_DESMONTE_BARANDA6"/>
      <sheetName val="APU_REINSTALACIÓN_BARANDA6"/>
      <sheetName val="APU_BARANDA_NUEVA6"/>
      <sheetName val="APU_PINTURA_BARANDA6"/>
      <sheetName val="APU_CONCRETO_-_METALDECK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Hoja1 (2)"/>
      <sheetName val="Hoja2 (2)"/>
      <sheetName val="Hoja3 (2)"/>
      <sheetName val="Hoja1"/>
      <sheetName val="Hoja2"/>
      <sheetName val="Hoja3"/>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Entidades Financiadoras"/>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Objetivos de Política"/>
      <sheetName val="Programa Presupuestal"/>
      <sheetName val="Subprograma"/>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NALISIS SOCIAL"/>
      <sheetName val="IMPACTOS"/>
      <sheetName val="FILTRO"/>
      <sheetName val="IDENTIFICACION DE IMPACTOS"/>
      <sheetName val="ANALISIS DE IMPACTOS"/>
      <sheetName val="1,1 Conocimiento_comunidad"/>
      <sheetName val="APU_1.1"/>
      <sheetName val="1,2 Socializaciones"/>
      <sheetName val="CP_GS_MANO DE OBRA"/>
      <sheetName val="MATERIALES"/>
      <sheetName val="EQUIPOS Y HERRAMIENTAS"/>
      <sheetName val="TRASNPORTE"/>
      <sheetName val="PRESUPUESTO GENERAL GESTION SOC"/>
      <sheetName val="FACTOR PRESTACIONAL"/>
      <sheetName val="FICHA 2"/>
      <sheetName val="FICHA 3"/>
      <sheetName val="FICHA 4"/>
      <sheetName val="CRONOGRAMA"/>
      <sheetName val="Obligaciones y flujo de pagos"/>
      <sheetName val="Impactos-plan de gestión social"/>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2-AG96"/>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3953-D054-4949-A65B-F1B0E19DD38F}">
  <sheetPr>
    <tabColor theme="5" tint="0.39997558519241921"/>
    <pageSetUpPr fitToPage="1"/>
  </sheetPr>
  <dimension ref="B4:R48"/>
  <sheetViews>
    <sheetView view="pageBreakPreview" zoomScale="84" zoomScaleNormal="70" zoomScaleSheetLayoutView="84" workbookViewId="0">
      <selection activeCell="C15" sqref="C15"/>
    </sheetView>
  </sheetViews>
  <sheetFormatPr baseColWidth="10" defaultColWidth="10.81640625" defaultRowHeight="14.5"/>
  <cols>
    <col min="1" max="1" width="3" style="137" customWidth="1"/>
    <col min="2" max="2" width="8" style="137" customWidth="1"/>
    <col min="3" max="3" width="74.08984375" style="137" customWidth="1"/>
    <col min="4" max="4" width="6.81640625" style="137" customWidth="1"/>
    <col min="5" max="5" width="13.453125" style="137" bestFit="1" customWidth="1"/>
    <col min="6" max="6" width="20.453125" style="137" customWidth="1"/>
    <col min="7" max="8" width="14.54296875" style="137" customWidth="1"/>
    <col min="9" max="9" width="13.81640625" style="137" bestFit="1" customWidth="1"/>
    <col min="10" max="10" width="11.7265625" style="137" customWidth="1"/>
    <col min="11" max="11" width="18" style="137" customWidth="1"/>
    <col min="12" max="12" width="22" style="137" bestFit="1" customWidth="1"/>
    <col min="13" max="13" width="40.453125" style="137" customWidth="1"/>
    <col min="14" max="14" width="18.7265625" style="137" bestFit="1" customWidth="1"/>
    <col min="15" max="15" width="21.54296875" style="137" customWidth="1"/>
    <col min="16" max="17" width="10.81640625" style="137"/>
    <col min="18" max="18" width="14.81640625" style="137" bestFit="1" customWidth="1"/>
    <col min="19" max="16384" width="10.81640625" style="137"/>
  </cols>
  <sheetData>
    <row r="4" spans="2:18" ht="15">
      <c r="B4" s="136"/>
      <c r="C4" s="136"/>
      <c r="D4" s="136"/>
      <c r="E4" s="136"/>
      <c r="F4" s="136"/>
      <c r="G4" s="136"/>
      <c r="H4" s="136"/>
      <c r="I4" s="136"/>
      <c r="J4" s="136"/>
      <c r="K4" s="136"/>
      <c r="L4" s="136"/>
      <c r="M4" s="136"/>
    </row>
    <row r="5" spans="2:18" ht="61.5" customHeight="1">
      <c r="B5" s="230" t="s">
        <v>33</v>
      </c>
      <c r="C5" s="231"/>
      <c r="D5" s="231"/>
      <c r="E5" s="231"/>
      <c r="F5" s="231"/>
      <c r="G5" s="231"/>
      <c r="H5" s="231"/>
      <c r="I5" s="231"/>
      <c r="J5" s="231"/>
      <c r="K5" s="231"/>
      <c r="L5" s="231"/>
      <c r="M5" s="232"/>
    </row>
    <row r="6" spans="2:18">
      <c r="B6" s="233"/>
      <c r="C6" s="233" t="s">
        <v>18</v>
      </c>
      <c r="D6" s="233" t="s">
        <v>3</v>
      </c>
      <c r="E6" s="233" t="s">
        <v>13</v>
      </c>
      <c r="F6" s="234" t="s">
        <v>19</v>
      </c>
      <c r="G6" s="233" t="s">
        <v>20</v>
      </c>
      <c r="H6" s="233"/>
      <c r="I6" s="233"/>
      <c r="J6" s="233"/>
      <c r="K6" s="233"/>
      <c r="L6" s="234" t="s">
        <v>14</v>
      </c>
      <c r="M6" s="233" t="s">
        <v>21</v>
      </c>
      <c r="R6" s="138"/>
    </row>
    <row r="7" spans="2:18" ht="32.25" customHeight="1">
      <c r="B7" s="233"/>
      <c r="C7" s="233"/>
      <c r="D7" s="233"/>
      <c r="E7" s="233"/>
      <c r="F7" s="235"/>
      <c r="G7" s="139" t="s">
        <v>22</v>
      </c>
      <c r="H7" s="139" t="s">
        <v>23</v>
      </c>
      <c r="I7" s="139" t="s">
        <v>24</v>
      </c>
      <c r="J7" s="139" t="s">
        <v>25</v>
      </c>
      <c r="K7" s="139" t="s">
        <v>16</v>
      </c>
      <c r="L7" s="235"/>
      <c r="M7" s="233"/>
    </row>
    <row r="8" spans="2:18" ht="32.25" customHeight="1">
      <c r="B8" s="140">
        <v>1</v>
      </c>
      <c r="C8" s="141" t="s">
        <v>34</v>
      </c>
      <c r="D8" s="142"/>
      <c r="E8" s="143"/>
      <c r="F8" s="144"/>
      <c r="G8" s="144"/>
      <c r="H8" s="144"/>
      <c r="I8" s="144"/>
      <c r="J8" s="144"/>
      <c r="K8" s="144"/>
      <c r="L8" s="221" t="e">
        <f>SUM(L9:L15)</f>
        <v>#DIV/0!</v>
      </c>
      <c r="M8" s="221" t="e">
        <f>SUM(M9:M15)</f>
        <v>#DIV/0!</v>
      </c>
    </row>
    <row r="9" spans="2:18" ht="32.25" customHeight="1">
      <c r="B9" s="146" t="s">
        <v>35</v>
      </c>
      <c r="C9" s="145" t="s">
        <v>36</v>
      </c>
      <c r="D9" s="146" t="s">
        <v>5</v>
      </c>
      <c r="E9" s="147">
        <v>1028</v>
      </c>
      <c r="F9" s="148">
        <f>+G9</f>
        <v>0</v>
      </c>
      <c r="G9" s="148">
        <f>+'1.1'!E13</f>
        <v>0</v>
      </c>
      <c r="H9" s="148" t="e">
        <f>+'1.1'!E30</f>
        <v>#DIV/0!</v>
      </c>
      <c r="I9" s="148" t="e">
        <f>+'1.1'!E31</f>
        <v>#DIV/0!</v>
      </c>
      <c r="J9" s="148" t="e">
        <f>+'1.1'!E20</f>
        <v>#DIV/0!</v>
      </c>
      <c r="K9" s="148" t="e">
        <f>+'1.1'!E26</f>
        <v>#DIV/0!</v>
      </c>
      <c r="L9" s="148" t="e">
        <f t="shared" ref="L9:L15" si="0">SUM(G9:K9)</f>
        <v>#DIV/0!</v>
      </c>
      <c r="M9" s="148" t="e">
        <f>+SUM(G9:K9)*E9</f>
        <v>#DIV/0!</v>
      </c>
    </row>
    <row r="10" spans="2:18" s="150" customFormat="1" ht="70">
      <c r="B10" s="146" t="s">
        <v>37</v>
      </c>
      <c r="C10" s="149" t="s">
        <v>38</v>
      </c>
      <c r="D10" s="146" t="s">
        <v>5</v>
      </c>
      <c r="E10" s="147">
        <f>+E9</f>
        <v>1028</v>
      </c>
      <c r="F10" s="148">
        <f>+G10</f>
        <v>0</v>
      </c>
      <c r="G10" s="148">
        <f>+'1.2'!F23</f>
        <v>0</v>
      </c>
      <c r="H10" s="148" t="e">
        <f>+'1.2'!F41</f>
        <v>#DIV/0!</v>
      </c>
      <c r="I10" s="148" t="e">
        <f>+'1.2'!F42</f>
        <v>#DIV/0!</v>
      </c>
      <c r="J10" s="148" t="e">
        <f>+'1.2'!F30</f>
        <v>#DIV/0!</v>
      </c>
      <c r="K10" s="148">
        <f>+'1.2'!F37</f>
        <v>0</v>
      </c>
      <c r="L10" s="148" t="e">
        <f>SUM(G10:K10)</f>
        <v>#DIV/0!</v>
      </c>
      <c r="M10" s="148" t="e">
        <f>+SUM(G10:K10)*E10</f>
        <v>#DIV/0!</v>
      </c>
    </row>
    <row r="11" spans="2:18" ht="46" customHeight="1">
      <c r="B11" s="146" t="s">
        <v>39</v>
      </c>
      <c r="C11" s="149" t="s">
        <v>40</v>
      </c>
      <c r="D11" s="146" t="s">
        <v>5</v>
      </c>
      <c r="E11" s="147">
        <f>+E10</f>
        <v>1028</v>
      </c>
      <c r="F11" s="148">
        <f t="shared" ref="F11:F22" si="1">+G11</f>
        <v>0</v>
      </c>
      <c r="G11" s="148">
        <f>+'1.3'!F24</f>
        <v>0</v>
      </c>
      <c r="H11" s="148" t="e">
        <f>+'1.3'!F41</f>
        <v>#DIV/0!</v>
      </c>
      <c r="I11" s="148" t="e">
        <f>+'1.3'!F42</f>
        <v>#DIV/0!</v>
      </c>
      <c r="J11" s="148" t="e">
        <f>+'1.3'!F31</f>
        <v>#DIV/0!</v>
      </c>
      <c r="K11" s="148">
        <f>+'1.3'!F37</f>
        <v>0</v>
      </c>
      <c r="L11" s="148" t="e">
        <f t="shared" si="0"/>
        <v>#DIV/0!</v>
      </c>
      <c r="M11" s="148" t="e">
        <f>+SUM(G11:K11)*E11</f>
        <v>#DIV/0!</v>
      </c>
    </row>
    <row r="12" spans="2:18" ht="65" customHeight="1">
      <c r="B12" s="146" t="s">
        <v>41</v>
      </c>
      <c r="C12" s="149" t="s">
        <v>42</v>
      </c>
      <c r="D12" s="146" t="s">
        <v>5</v>
      </c>
      <c r="E12" s="147">
        <f>+E9</f>
        <v>1028</v>
      </c>
      <c r="F12" s="148">
        <f t="shared" si="1"/>
        <v>0</v>
      </c>
      <c r="G12" s="148">
        <f>+'1.4'!F10</f>
        <v>0</v>
      </c>
      <c r="H12" s="148" t="e">
        <f>+'1.4'!F28</f>
        <v>#DIV/0!</v>
      </c>
      <c r="I12" s="148" t="e">
        <f>+'1.4'!F29</f>
        <v>#DIV/0!</v>
      </c>
      <c r="J12" s="148" t="e">
        <f>+'1.4'!F17</f>
        <v>#DIV/0!</v>
      </c>
      <c r="K12" s="148">
        <f>+'1.4'!F24</f>
        <v>0</v>
      </c>
      <c r="L12" s="148" t="e">
        <f t="shared" si="0"/>
        <v>#DIV/0!</v>
      </c>
      <c r="M12" s="148" t="e">
        <f>+SUM(G12:K12)*E12</f>
        <v>#DIV/0!</v>
      </c>
    </row>
    <row r="13" spans="2:18" ht="42">
      <c r="B13" s="146" t="s">
        <v>43</v>
      </c>
      <c r="C13" s="149" t="s">
        <v>44</v>
      </c>
      <c r="D13" s="146" t="s">
        <v>5</v>
      </c>
      <c r="E13" s="147">
        <f>+E9</f>
        <v>1028</v>
      </c>
      <c r="F13" s="148">
        <f t="shared" si="1"/>
        <v>0</v>
      </c>
      <c r="G13" s="148">
        <f>+'1.5'!F11</f>
        <v>0</v>
      </c>
      <c r="H13" s="148" t="e">
        <f>+'1.5'!F29</f>
        <v>#DIV/0!</v>
      </c>
      <c r="I13" s="148" t="e">
        <f>+'1.5'!F30</f>
        <v>#DIV/0!</v>
      </c>
      <c r="J13" s="148" t="e">
        <f>+'1.5'!F18</f>
        <v>#DIV/0!</v>
      </c>
      <c r="K13" s="148">
        <f>+'1.5'!F25</f>
        <v>0</v>
      </c>
      <c r="L13" s="148" t="e">
        <f t="shared" si="0"/>
        <v>#DIV/0!</v>
      </c>
      <c r="M13" s="148" t="e">
        <f>+SUM(G13:K13)*E13</f>
        <v>#DIV/0!</v>
      </c>
    </row>
    <row r="14" spans="2:18" ht="42">
      <c r="B14" s="146" t="s">
        <v>45</v>
      </c>
      <c r="C14" s="149" t="s">
        <v>46</v>
      </c>
      <c r="D14" s="146" t="s">
        <v>5</v>
      </c>
      <c r="E14" s="147">
        <f>+E9</f>
        <v>1028</v>
      </c>
      <c r="F14" s="148">
        <f t="shared" si="1"/>
        <v>0</v>
      </c>
      <c r="G14" s="148">
        <f>+'1.6'!F11</f>
        <v>0</v>
      </c>
      <c r="H14" s="148" t="e">
        <f>+'1.6'!F29</f>
        <v>#DIV/0!</v>
      </c>
      <c r="I14" s="148" t="e">
        <f>+'1.6'!F30</f>
        <v>#DIV/0!</v>
      </c>
      <c r="J14" s="148" t="e">
        <f>+'1.6'!F18</f>
        <v>#DIV/0!</v>
      </c>
      <c r="K14" s="148">
        <f>+'1.6'!F25</f>
        <v>0</v>
      </c>
      <c r="L14" s="148" t="e">
        <f t="shared" si="0"/>
        <v>#DIV/0!</v>
      </c>
      <c r="M14" s="148" t="e">
        <f>+SUM(G14:K14)*E14</f>
        <v>#DIV/0!</v>
      </c>
    </row>
    <row r="15" spans="2:18" ht="154">
      <c r="B15" s="146" t="s">
        <v>47</v>
      </c>
      <c r="C15" s="149" t="s">
        <v>48</v>
      </c>
      <c r="D15" s="146" t="s">
        <v>5</v>
      </c>
      <c r="E15" s="147">
        <f>+E9</f>
        <v>1028</v>
      </c>
      <c r="F15" s="148" t="e">
        <f t="shared" si="1"/>
        <v>#REF!</v>
      </c>
      <c r="G15" s="148" t="e">
        <f>+'1.7'!F25</f>
        <v>#REF!</v>
      </c>
      <c r="H15" s="148" t="e">
        <f>+'1.7'!F43</f>
        <v>#REF!</v>
      </c>
      <c r="I15" s="148" t="e">
        <f>+'1.7'!F44</f>
        <v>#REF!</v>
      </c>
      <c r="J15" s="148" t="e">
        <f>+'1.7'!F32</f>
        <v>#REF!</v>
      </c>
      <c r="K15" s="148" t="e">
        <f>+'1.7'!F39</f>
        <v>#REF!</v>
      </c>
      <c r="L15" s="148" t="e">
        <f t="shared" si="0"/>
        <v>#REF!</v>
      </c>
      <c r="M15" s="148" t="e">
        <f>+SUM(G15:K15)*E15</f>
        <v>#REF!</v>
      </c>
    </row>
    <row r="16" spans="2:18" ht="28.5" customHeight="1">
      <c r="B16" s="140">
        <v>2</v>
      </c>
      <c r="C16" s="141" t="s">
        <v>49</v>
      </c>
      <c r="D16" s="142"/>
      <c r="E16" s="143"/>
      <c r="F16" s="144"/>
      <c r="G16" s="144"/>
      <c r="H16" s="144"/>
      <c r="I16" s="144"/>
      <c r="J16" s="144"/>
      <c r="K16" s="144"/>
      <c r="L16" s="221" t="e">
        <f>SUM(L17:L20)</f>
        <v>#REF!</v>
      </c>
      <c r="M16" s="221" t="e">
        <f>SUM(M17:M20)</f>
        <v>#REF!</v>
      </c>
    </row>
    <row r="17" spans="2:15" ht="27">
      <c r="B17" s="146" t="s">
        <v>50</v>
      </c>
      <c r="C17" s="145" t="s">
        <v>51</v>
      </c>
      <c r="D17" s="146" t="s">
        <v>5</v>
      </c>
      <c r="E17" s="147">
        <f>+E9</f>
        <v>1028</v>
      </c>
      <c r="F17" s="148" t="e">
        <f t="shared" si="1"/>
        <v>#REF!</v>
      </c>
      <c r="G17" s="148" t="e">
        <f>+'2.1'!F10</f>
        <v>#REF!</v>
      </c>
      <c r="H17" s="148" t="e">
        <f>+'2.1'!F28</f>
        <v>#REF!</v>
      </c>
      <c r="I17" s="148" t="e">
        <f>+'2.1'!F29</f>
        <v>#REF!</v>
      </c>
      <c r="J17" s="148" t="e">
        <f>+'2.1'!F17</f>
        <v>#REF!</v>
      </c>
      <c r="K17" s="148" t="e">
        <f>+'2.1'!F24</f>
        <v>#REF!</v>
      </c>
      <c r="L17" s="148" t="e">
        <f>SUM(G17:K17)</f>
        <v>#REF!</v>
      </c>
      <c r="M17" s="148" t="e">
        <f>+SUM(G17:K17)*E17</f>
        <v>#REF!</v>
      </c>
    </row>
    <row r="18" spans="2:15" ht="62.25" customHeight="1">
      <c r="B18" s="146" t="s">
        <v>52</v>
      </c>
      <c r="C18" s="145" t="s">
        <v>53</v>
      </c>
      <c r="D18" s="146" t="s">
        <v>5</v>
      </c>
      <c r="E18" s="147">
        <f>+E10</f>
        <v>1028</v>
      </c>
      <c r="F18" s="148" t="e">
        <f t="shared" si="1"/>
        <v>#REF!</v>
      </c>
      <c r="G18" s="148" t="e">
        <f>+'2.2'!F18</f>
        <v>#REF!</v>
      </c>
      <c r="H18" s="148" t="e">
        <f>+'2.2'!F36</f>
        <v>#REF!</v>
      </c>
      <c r="I18" s="148" t="e">
        <f>+'2.2'!F37</f>
        <v>#REF!</v>
      </c>
      <c r="J18" s="148" t="e">
        <f>+'2.2'!F25</f>
        <v>#REF!</v>
      </c>
      <c r="K18" s="148" t="e">
        <f>+'2.2'!F32</f>
        <v>#REF!</v>
      </c>
      <c r="L18" s="148" t="e">
        <f>SUM(G18:K18)</f>
        <v>#REF!</v>
      </c>
      <c r="M18" s="148" t="e">
        <f>+SUM(G18:K18)*E18</f>
        <v>#REF!</v>
      </c>
    </row>
    <row r="19" spans="2:15" ht="15.5">
      <c r="B19" s="140">
        <v>3</v>
      </c>
      <c r="C19" s="141" t="s">
        <v>54</v>
      </c>
      <c r="D19" s="142"/>
      <c r="E19" s="143"/>
      <c r="F19" s="144"/>
      <c r="G19" s="144"/>
      <c r="H19" s="144"/>
      <c r="I19" s="144"/>
      <c r="J19" s="144"/>
      <c r="K19" s="144"/>
      <c r="L19" s="144"/>
      <c r="M19" s="144"/>
    </row>
    <row r="20" spans="2:15" ht="46.5" customHeight="1">
      <c r="B20" s="146" t="s">
        <v>55</v>
      </c>
      <c r="C20" s="145" t="s">
        <v>56</v>
      </c>
      <c r="D20" s="146" t="s">
        <v>5</v>
      </c>
      <c r="E20" s="147">
        <f>+E9</f>
        <v>1028</v>
      </c>
      <c r="F20" s="148" t="e">
        <f t="shared" si="1"/>
        <v>#REF!</v>
      </c>
      <c r="G20" s="148" t="e">
        <f>+'3.1'!F14</f>
        <v>#REF!</v>
      </c>
      <c r="H20" s="148" t="e">
        <f>+'3.1'!F32</f>
        <v>#REF!</v>
      </c>
      <c r="I20" s="148" t="e">
        <f>+'3.1'!F33</f>
        <v>#REF!</v>
      </c>
      <c r="J20" s="148" t="e">
        <f>+'3.1'!F21</f>
        <v>#REF!</v>
      </c>
      <c r="K20" s="148" t="e">
        <f>+'3.1'!F28</f>
        <v>#REF!</v>
      </c>
      <c r="L20" s="148" t="e">
        <f>SUM(G20:K20)</f>
        <v>#REF!</v>
      </c>
      <c r="M20" s="148" t="e">
        <f>+SUM(G20:K20)*E20</f>
        <v>#REF!</v>
      </c>
    </row>
    <row r="21" spans="2:15" ht="28.5" customHeight="1">
      <c r="B21" s="140">
        <v>4</v>
      </c>
      <c r="C21" s="141" t="s">
        <v>57</v>
      </c>
      <c r="D21" s="142"/>
      <c r="E21" s="143"/>
      <c r="F21" s="144"/>
      <c r="G21" s="144"/>
      <c r="H21" s="144"/>
      <c r="I21" s="144"/>
      <c r="J21" s="144"/>
      <c r="K21" s="144"/>
      <c r="L21" s="221" t="e">
        <f>SUM(L22:L22)</f>
        <v>#REF!</v>
      </c>
      <c r="M21" s="221" t="e">
        <f>SUM(M22:M22)</f>
        <v>#REF!</v>
      </c>
    </row>
    <row r="22" spans="2:15" ht="47" customHeight="1">
      <c r="B22" s="146" t="s">
        <v>58</v>
      </c>
      <c r="C22" s="145" t="s">
        <v>59</v>
      </c>
      <c r="D22" s="146" t="s">
        <v>5</v>
      </c>
      <c r="E22" s="147">
        <f>+E9</f>
        <v>1028</v>
      </c>
      <c r="F22" s="148" t="e">
        <f t="shared" si="1"/>
        <v>#REF!</v>
      </c>
      <c r="G22" s="148" t="e">
        <f>+'4.1'!F26</f>
        <v>#REF!</v>
      </c>
      <c r="H22" s="148" t="e">
        <f>+'4.1'!F44</f>
        <v>#REF!</v>
      </c>
      <c r="I22" s="148" t="e">
        <f>+'4.1'!F45</f>
        <v>#REF!</v>
      </c>
      <c r="J22" s="148" t="e">
        <f>+'4.1'!F33</f>
        <v>#REF!</v>
      </c>
      <c r="K22" s="148" t="e">
        <f>+'4.1'!F40</f>
        <v>#REF!</v>
      </c>
      <c r="L22" s="148" t="e">
        <f>SUM(G22:K22)</f>
        <v>#REF!</v>
      </c>
      <c r="M22" s="148" t="e">
        <f>+SUM(G22:K22)*E22</f>
        <v>#REF!</v>
      </c>
    </row>
    <row r="23" spans="2:15" s="153" customFormat="1" ht="18">
      <c r="B23" s="244"/>
      <c r="C23" s="244"/>
      <c r="D23" s="151"/>
      <c r="E23" s="151"/>
      <c r="F23" s="151"/>
      <c r="G23" s="152" t="e">
        <f>+G24/L24</f>
        <v>#REF!</v>
      </c>
      <c r="H23" s="152" t="e">
        <f>+H24/L24</f>
        <v>#DIV/0!</v>
      </c>
      <c r="I23" s="152" t="e">
        <f>+I24/L24</f>
        <v>#DIV/0!</v>
      </c>
      <c r="J23" s="152" t="e">
        <f>+J24/L24</f>
        <v>#DIV/0!</v>
      </c>
      <c r="K23" s="152" t="e">
        <f>+K24/L24</f>
        <v>#DIV/0!</v>
      </c>
      <c r="L23" s="152" t="e">
        <f>+SUM(F23:K23)</f>
        <v>#REF!</v>
      </c>
      <c r="M23" s="152"/>
    </row>
    <row r="24" spans="2:15" s="156" customFormat="1" ht="18">
      <c r="B24" s="239" t="s">
        <v>60</v>
      </c>
      <c r="C24" s="240"/>
      <c r="D24" s="240"/>
      <c r="E24" s="240"/>
      <c r="F24" s="241"/>
      <c r="G24" s="154" t="e">
        <f>+SUM(G9:G22)</f>
        <v>#REF!</v>
      </c>
      <c r="H24" s="154" t="e">
        <f>+SUM(H9:H22)</f>
        <v>#DIV/0!</v>
      </c>
      <c r="I24" s="154" t="e">
        <f>+SUM(I9:I22)</f>
        <v>#DIV/0!</v>
      </c>
      <c r="J24" s="154" t="e">
        <f>+SUM(J9:J22)</f>
        <v>#DIV/0!</v>
      </c>
      <c r="K24" s="154" t="e">
        <f>+SUM(K9:K22)</f>
        <v>#DIV/0!</v>
      </c>
      <c r="L24" s="155" t="e">
        <f>+L8+L16+L21</f>
        <v>#DIV/0!</v>
      </c>
      <c r="M24" s="155" t="e">
        <f>+M8+M16+M21</f>
        <v>#DIV/0!</v>
      </c>
    </row>
    <row r="25" spans="2:15" ht="15" customHeight="1">
      <c r="B25" s="243" t="s">
        <v>61</v>
      </c>
      <c r="C25" s="243"/>
      <c r="D25" s="243" t="s">
        <v>62</v>
      </c>
      <c r="E25" s="243"/>
      <c r="F25" s="243"/>
      <c r="G25" s="243"/>
      <c r="H25" s="243"/>
      <c r="I25" s="243"/>
      <c r="J25" s="243"/>
      <c r="K25" s="157" t="e">
        <f>+#REF!</f>
        <v>#REF!</v>
      </c>
      <c r="L25" s="158"/>
      <c r="M25" s="158" t="e">
        <f>ROUND(K25*$M$24,0)</f>
        <v>#REF!</v>
      </c>
    </row>
    <row r="26" spans="2:15" ht="15" customHeight="1">
      <c r="B26" s="243" t="s">
        <v>63</v>
      </c>
      <c r="C26" s="243"/>
      <c r="D26" s="243" t="s">
        <v>64</v>
      </c>
      <c r="E26" s="243"/>
      <c r="F26" s="243"/>
      <c r="G26" s="243"/>
      <c r="H26" s="243"/>
      <c r="I26" s="243"/>
      <c r="J26" s="243"/>
      <c r="K26" s="157" t="e">
        <f>+#REF!</f>
        <v>#REF!</v>
      </c>
      <c r="L26" s="158"/>
      <c r="M26" s="158" t="e">
        <f>ROUND(K26*$M$24,0)</f>
        <v>#REF!</v>
      </c>
    </row>
    <row r="27" spans="2:15" ht="15.5">
      <c r="B27" s="243" t="s">
        <v>65</v>
      </c>
      <c r="C27" s="243"/>
      <c r="D27" s="243" t="s">
        <v>66</v>
      </c>
      <c r="E27" s="243"/>
      <c r="F27" s="243"/>
      <c r="G27" s="243"/>
      <c r="H27" s="243"/>
      <c r="I27" s="243"/>
      <c r="J27" s="243"/>
      <c r="K27" s="157" t="e">
        <f>+#REF!</f>
        <v>#REF!</v>
      </c>
      <c r="L27" s="158"/>
      <c r="M27" s="158" t="e">
        <f>ROUND(K27*$M$24,0)</f>
        <v>#REF!</v>
      </c>
    </row>
    <row r="28" spans="2:15" ht="15.5">
      <c r="B28" s="243" t="s">
        <v>67</v>
      </c>
      <c r="C28" s="243"/>
      <c r="D28" s="243" t="s">
        <v>68</v>
      </c>
      <c r="E28" s="243"/>
      <c r="F28" s="243"/>
      <c r="G28" s="243"/>
      <c r="H28" s="243"/>
      <c r="I28" s="243"/>
      <c r="J28" s="243"/>
      <c r="K28" s="157" t="e">
        <f>+#REF!</f>
        <v>#REF!</v>
      </c>
      <c r="L28" s="158"/>
      <c r="M28" s="158" t="e">
        <f>ROUND(K28*$M$27,0)</f>
        <v>#REF!</v>
      </c>
      <c r="N28" s="159"/>
      <c r="O28" s="160"/>
    </row>
    <row r="29" spans="2:15" ht="15.75" customHeight="1">
      <c r="B29" s="239" t="s">
        <v>26</v>
      </c>
      <c r="C29" s="240"/>
      <c r="D29" s="240"/>
      <c r="E29" s="240"/>
      <c r="F29" s="240"/>
      <c r="G29" s="240"/>
      <c r="H29" s="240"/>
      <c r="I29" s="240"/>
      <c r="J29" s="241"/>
      <c r="K29" s="161"/>
      <c r="L29" s="162"/>
      <c r="M29" s="163" t="e">
        <f>+M24+M25+M26+M27+M28</f>
        <v>#DIV/0!</v>
      </c>
      <c r="N29" s="159"/>
      <c r="O29" s="160"/>
    </row>
    <row r="30" spans="2:15" ht="18" customHeight="1">
      <c r="B30" s="236" t="s">
        <v>27</v>
      </c>
      <c r="C30" s="238"/>
      <c r="D30" s="236" t="s">
        <v>28</v>
      </c>
      <c r="E30" s="237"/>
      <c r="F30" s="237"/>
      <c r="G30" s="237"/>
      <c r="H30" s="237"/>
      <c r="I30" s="237"/>
      <c r="J30" s="238"/>
      <c r="K30" s="157" t="e">
        <f>M30/M24</f>
        <v>#REF!</v>
      </c>
      <c r="L30" s="164"/>
      <c r="M30" s="164" t="e">
        <f>+#REF!</f>
        <v>#REF!</v>
      </c>
    </row>
    <row r="31" spans="2:15" ht="18" customHeight="1">
      <c r="B31" s="236" t="s">
        <v>29</v>
      </c>
      <c r="C31" s="238"/>
      <c r="D31" s="236" t="s">
        <v>30</v>
      </c>
      <c r="E31" s="237"/>
      <c r="F31" s="237"/>
      <c r="G31" s="237"/>
      <c r="H31" s="237"/>
      <c r="I31" s="237"/>
      <c r="J31" s="238"/>
      <c r="K31" s="157" t="e">
        <f>M31/M25</f>
        <v>#REF!</v>
      </c>
      <c r="L31" s="164"/>
      <c r="M31" s="164" t="e">
        <f>+#REF!</f>
        <v>#REF!</v>
      </c>
    </row>
    <row r="32" spans="2:15" ht="18" customHeight="1">
      <c r="B32" s="239" t="s">
        <v>15</v>
      </c>
      <c r="C32" s="240"/>
      <c r="D32" s="240"/>
      <c r="E32" s="240"/>
      <c r="F32" s="240"/>
      <c r="G32" s="240"/>
      <c r="H32" s="240"/>
      <c r="I32" s="240"/>
      <c r="J32" s="241"/>
      <c r="K32" s="165"/>
      <c r="L32" s="166"/>
      <c r="M32" s="166" t="e">
        <f>+SUM(M29:M31)</f>
        <v>#DIV/0!</v>
      </c>
    </row>
    <row r="33" spans="2:15" ht="18" hidden="1" customHeight="1">
      <c r="B33" s="167"/>
      <c r="C33" s="168"/>
      <c r="D33" s="167"/>
      <c r="E33" s="169"/>
      <c r="F33" s="169"/>
      <c r="G33" s="169"/>
      <c r="H33" s="169"/>
      <c r="I33" s="169"/>
      <c r="J33" s="168"/>
      <c r="K33" s="170"/>
      <c r="L33" s="164"/>
      <c r="M33" s="164"/>
      <c r="N33" s="171"/>
    </row>
    <row r="34" spans="2:15" ht="18" customHeight="1">
      <c r="B34" s="242" t="s">
        <v>32</v>
      </c>
      <c r="C34" s="242"/>
      <c r="D34" s="242"/>
      <c r="E34" s="242"/>
      <c r="F34" s="242"/>
      <c r="G34" s="242"/>
      <c r="H34" s="242"/>
      <c r="I34" s="242"/>
      <c r="J34" s="242"/>
      <c r="K34" s="242"/>
      <c r="L34" s="155"/>
      <c r="M34" s="155" t="e">
        <f>+SUM(M32:M33)</f>
        <v>#DIV/0!</v>
      </c>
      <c r="O34" s="172"/>
    </row>
    <row r="35" spans="2:15" ht="18">
      <c r="B35" s="242" t="s">
        <v>69</v>
      </c>
      <c r="C35" s="242"/>
      <c r="D35" s="242"/>
      <c r="E35" s="242"/>
      <c r="F35" s="242"/>
      <c r="G35" s="242"/>
      <c r="H35" s="242"/>
      <c r="I35" s="242"/>
      <c r="J35" s="242"/>
      <c r="K35" s="242"/>
      <c r="L35" s="155"/>
      <c r="M35" s="155" t="e">
        <f>+M34/E9</f>
        <v>#DIV/0!</v>
      </c>
      <c r="O35" s="172"/>
    </row>
    <row r="36" spans="2:15">
      <c r="B36" s="173"/>
      <c r="C36" s="174"/>
      <c r="D36" s="174"/>
      <c r="E36" s="174"/>
      <c r="F36" s="174"/>
      <c r="G36" s="174"/>
      <c r="H36" s="174"/>
      <c r="I36" s="175"/>
      <c r="J36" s="175"/>
      <c r="K36" s="175"/>
      <c r="L36" s="176"/>
      <c r="M36" s="177" t="s">
        <v>70</v>
      </c>
      <c r="N36" s="178"/>
    </row>
    <row r="37" spans="2:15">
      <c r="B37" s="179" t="s">
        <v>71</v>
      </c>
      <c r="C37" s="179"/>
      <c r="D37" s="179"/>
      <c r="E37" s="179"/>
      <c r="F37" s="179"/>
      <c r="G37" s="179"/>
      <c r="H37" s="179"/>
      <c r="I37" s="179"/>
      <c r="J37" s="179"/>
      <c r="K37" s="179"/>
      <c r="L37" s="179"/>
      <c r="M37" s="180" t="e">
        <f>+ROUND(($M$35)*#REF!,0)</f>
        <v>#DIV/0!</v>
      </c>
      <c r="N37" s="178"/>
      <c r="O37" s="178"/>
    </row>
    <row r="38" spans="2:15">
      <c r="B38" s="222"/>
      <c r="C38" s="222"/>
      <c r="D38" s="222"/>
      <c r="E38" s="222"/>
      <c r="F38" s="222"/>
      <c r="G38" s="222"/>
      <c r="H38" s="222"/>
      <c r="I38" s="222"/>
      <c r="J38" s="222"/>
      <c r="K38" s="222"/>
      <c r="L38" s="223"/>
      <c r="M38" s="180" t="e">
        <f>+ROUND(($M$35)*#REF!,0)</f>
        <v>#DIV/0!</v>
      </c>
      <c r="N38" s="178"/>
      <c r="O38" s="178"/>
    </row>
    <row r="39" spans="2:15">
      <c r="B39" s="224"/>
      <c r="C39" s="224"/>
      <c r="D39" s="224"/>
      <c r="E39" s="224"/>
      <c r="F39" s="224"/>
      <c r="G39" s="224"/>
      <c r="H39" s="224"/>
      <c r="I39" s="224"/>
      <c r="J39" s="224"/>
      <c r="K39" s="224"/>
      <c r="L39" s="225"/>
      <c r="M39" s="180" t="e">
        <f>+ROUND(($M$35)*#REF!,0)</f>
        <v>#DIV/0!</v>
      </c>
      <c r="N39" s="178"/>
      <c r="O39" s="178"/>
    </row>
    <row r="40" spans="2:15">
      <c r="B40" s="224"/>
      <c r="C40" s="224"/>
      <c r="D40" s="224"/>
      <c r="E40" s="224"/>
      <c r="F40" s="224"/>
      <c r="G40" s="224"/>
      <c r="H40" s="224"/>
      <c r="I40" s="224"/>
      <c r="J40" s="224"/>
      <c r="K40" s="224"/>
      <c r="L40" s="224"/>
      <c r="M40" s="180" t="e">
        <f>+ROUND(($M$35)*#REF!,0)</f>
        <v>#DIV/0!</v>
      </c>
      <c r="N40" s="178"/>
      <c r="O40" s="178"/>
    </row>
    <row r="41" spans="2:15">
      <c r="C41" s="226"/>
      <c r="K41" s="227"/>
      <c r="M41" s="181"/>
      <c r="N41" s="178"/>
    </row>
    <row r="42" spans="2:15" ht="27" customHeight="1">
      <c r="F42" s="182"/>
      <c r="K42" s="228"/>
      <c r="M42" s="178"/>
      <c r="N42" s="178"/>
    </row>
    <row r="43" spans="2:15" ht="27" customHeight="1">
      <c r="C43" s="229"/>
      <c r="D43" s="185"/>
      <c r="M43" s="183"/>
    </row>
    <row r="44" spans="2:15" ht="27" customHeight="1">
      <c r="C44" s="185"/>
      <c r="D44" s="185"/>
    </row>
    <row r="45" spans="2:15" ht="27" customHeight="1">
      <c r="C45" s="185"/>
      <c r="D45" s="185"/>
      <c r="M45" s="182"/>
    </row>
    <row r="46" spans="2:15" ht="27" customHeight="1">
      <c r="C46" s="185"/>
      <c r="D46" s="185"/>
      <c r="M46" s="184"/>
    </row>
    <row r="47" spans="2:15" ht="27" customHeight="1">
      <c r="C47" s="185"/>
      <c r="D47" s="185"/>
    </row>
    <row r="48" spans="2:15" ht="27" customHeight="1">
      <c r="C48" s="185"/>
      <c r="D48" s="185"/>
    </row>
  </sheetData>
  <mergeCells count="27">
    <mergeCell ref="B29:J29"/>
    <mergeCell ref="B31:C31"/>
    <mergeCell ref="D31:J31"/>
    <mergeCell ref="B30:C30"/>
    <mergeCell ref="D30:J30"/>
    <mergeCell ref="B32:J32"/>
    <mergeCell ref="B26:C26"/>
    <mergeCell ref="D26:J26"/>
    <mergeCell ref="B27:C27"/>
    <mergeCell ref="D27:J27"/>
    <mergeCell ref="B28:C28"/>
    <mergeCell ref="D28:J28"/>
    <mergeCell ref="B23:C23"/>
    <mergeCell ref="B35:K35"/>
    <mergeCell ref="B34:K34"/>
    <mergeCell ref="B5:M5"/>
    <mergeCell ref="B6:B7"/>
    <mergeCell ref="C6:C7"/>
    <mergeCell ref="D6:D7"/>
    <mergeCell ref="E6:E7"/>
    <mergeCell ref="F6:F7"/>
    <mergeCell ref="G6:K6"/>
    <mergeCell ref="L6:L7"/>
    <mergeCell ref="M6:M7"/>
    <mergeCell ref="B24:F24"/>
    <mergeCell ref="B25:C25"/>
    <mergeCell ref="D25:J25"/>
  </mergeCells>
  <phoneticPr fontId="17" type="noConversion"/>
  <pageMargins left="0.70866141732283472" right="0.70866141732283472" top="0.49" bottom="0.27" header="0.22" footer="0.14000000000000001"/>
  <pageSetup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85A5-4E90-4457-B129-BB906589963D}">
  <sheetPr>
    <tabColor theme="4" tint="0.59999389629810485"/>
    <pageSetUpPr fitToPage="1"/>
  </sheetPr>
  <dimension ref="A1:F48"/>
  <sheetViews>
    <sheetView showGridLines="0" view="pageBreakPreview" topLeftCell="A4" zoomScale="112" zoomScaleNormal="120" zoomScaleSheetLayoutView="112" workbookViewId="0">
      <selection activeCell="A5"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General'!B15</f>
        <v>1.7</v>
      </c>
      <c r="C3" s="3"/>
      <c r="D3" s="3"/>
      <c r="E3" s="3"/>
      <c r="F3" s="4" t="s">
        <v>131</v>
      </c>
    </row>
    <row r="4" spans="1:6" ht="175.15" customHeight="1">
      <c r="A4" s="262" t="str">
        <f>+'Presupuesto General'!C15</f>
        <v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v>
      </c>
      <c r="B4" s="267"/>
      <c r="C4" s="267"/>
      <c r="D4" s="268"/>
      <c r="F4" s="5" t="str">
        <f>+'Presupuesto General'!D15</f>
        <v>UN</v>
      </c>
    </row>
    <row r="5" spans="1:6" ht="13">
      <c r="A5" s="6"/>
      <c r="F5" s="7"/>
    </row>
    <row r="6" spans="1:6" ht="13">
      <c r="A6" s="8" t="s">
        <v>132</v>
      </c>
    </row>
    <row r="7" spans="1:6" ht="13">
      <c r="A7" s="9" t="s">
        <v>0</v>
      </c>
      <c r="B7" s="10" t="s">
        <v>133</v>
      </c>
      <c r="C7" s="10" t="s">
        <v>2</v>
      </c>
      <c r="D7" s="10" t="s">
        <v>124</v>
      </c>
      <c r="E7" s="10" t="s">
        <v>134</v>
      </c>
      <c r="F7" s="10" t="s">
        <v>135</v>
      </c>
    </row>
    <row r="8" spans="1:6">
      <c r="A8" s="41" t="e">
        <f>VLOOKUP(#REF!,[28]!Materiales3[#Data],3,FALSE)</f>
        <v>#REF!</v>
      </c>
      <c r="B8" s="12" t="e">
        <f>VLOOKUP(#REF!,[28]!Materiales3[#Data],4,FALSE)</f>
        <v>#REF!</v>
      </c>
      <c r="C8" s="12">
        <v>1</v>
      </c>
      <c r="D8" s="12" t="e">
        <f>VLOOKUP(#REF!,#REF!,5,FALSE)*C8</f>
        <v>#REF!</v>
      </c>
      <c r="E8" s="14" t="e">
        <f>VLOOKUP(#REF!,#REF!,6,FALSE)</f>
        <v>#REF!</v>
      </c>
      <c r="F8" s="14" t="e">
        <f>C8*E8</f>
        <v>#REF!</v>
      </c>
    </row>
    <row r="9" spans="1:6">
      <c r="A9" s="41" t="e">
        <f>VLOOKUP(#REF!,[28]!Materiales3[#Data],3,FALSE)</f>
        <v>#REF!</v>
      </c>
      <c r="B9" s="12" t="e">
        <f>VLOOKUP(#REF!,[28]!Materiales3[#Data],4,FALSE)</f>
        <v>#REF!</v>
      </c>
      <c r="C9" s="12">
        <v>2</v>
      </c>
      <c r="D9" s="12" t="e">
        <f>VLOOKUP(#REF!,#REF!,5,FALSE)*C9</f>
        <v>#REF!</v>
      </c>
      <c r="E9" s="14" t="e">
        <f>VLOOKUP(#REF!,#REF!,6,FALSE)</f>
        <v>#REF!</v>
      </c>
      <c r="F9" s="14" t="e">
        <f t="shared" ref="F9:F24" si="0">C9*E9</f>
        <v>#REF!</v>
      </c>
    </row>
    <row r="10" spans="1:6">
      <c r="A10" s="41" t="e">
        <f>VLOOKUP(#REF!,[28]!Materiales3[#Data],3,FALSE)</f>
        <v>#REF!</v>
      </c>
      <c r="B10" s="12" t="e">
        <f>VLOOKUP(#REF!,[28]!Materiales3[#Data],4,FALSE)</f>
        <v>#REF!</v>
      </c>
      <c r="C10" s="12">
        <v>2</v>
      </c>
      <c r="D10" s="12" t="e">
        <f>VLOOKUP(#REF!,#REF!,5,FALSE)*C10</f>
        <v>#REF!</v>
      </c>
      <c r="E10" s="14" t="e">
        <f>VLOOKUP(#REF!,#REF!,6,FALSE)</f>
        <v>#REF!</v>
      </c>
      <c r="F10" s="14" t="e">
        <f t="shared" si="0"/>
        <v>#REF!</v>
      </c>
    </row>
    <row r="11" spans="1:6">
      <c r="A11" s="41" t="e">
        <f>VLOOKUP(#REF!,[28]!Materiales3[#Data],3,FALSE)</f>
        <v>#REF!</v>
      </c>
      <c r="B11" s="12" t="e">
        <f>VLOOKUP(#REF!,[28]!Materiales3[#Data],4,FALSE)</f>
        <v>#REF!</v>
      </c>
      <c r="C11" s="12">
        <v>15</v>
      </c>
      <c r="D11" s="12" t="e">
        <f>VLOOKUP(#REF!,#REF!,5,FALSE)*C11</f>
        <v>#REF!</v>
      </c>
      <c r="E11" s="14" t="e">
        <f>VLOOKUP(#REF!,#REF!,6,FALSE)</f>
        <v>#REF!</v>
      </c>
      <c r="F11" s="14" t="e">
        <f t="shared" si="0"/>
        <v>#REF!</v>
      </c>
    </row>
    <row r="12" spans="1:6" ht="75.650000000000006" customHeight="1">
      <c r="A12" s="41" t="e">
        <f>VLOOKUP(#REF!,[28]!Materiales3[#Data],3,FALSE)</f>
        <v>#REF!</v>
      </c>
      <c r="B12" s="12" t="e">
        <f>VLOOKUP(#REF!,[28]!Materiales3[#Data],4,FALSE)</f>
        <v>#REF!</v>
      </c>
      <c r="C12" s="12">
        <v>1</v>
      </c>
      <c r="D12" s="12" t="e">
        <f>VLOOKUP(#REF!,#REF!,5,FALSE)*C12</f>
        <v>#REF!</v>
      </c>
      <c r="E12" s="14" t="e">
        <f>VLOOKUP(#REF!,#REF!,6,FALSE)</f>
        <v>#REF!</v>
      </c>
      <c r="F12" s="14" t="e">
        <f t="shared" si="0"/>
        <v>#REF!</v>
      </c>
    </row>
    <row r="13" spans="1:6">
      <c r="A13" s="41" t="e">
        <f>VLOOKUP(#REF!,[28]!Materiales3[#Data],3,FALSE)</f>
        <v>#REF!</v>
      </c>
      <c r="B13" s="12" t="e">
        <f>VLOOKUP(#REF!,[28]!Materiales3[#Data],4,FALSE)</f>
        <v>#REF!</v>
      </c>
      <c r="C13" s="12">
        <v>1</v>
      </c>
      <c r="D13" s="12" t="e">
        <f>VLOOKUP(#REF!,#REF!,5,FALSE)*C13</f>
        <v>#REF!</v>
      </c>
      <c r="E13" s="14" t="e">
        <f>VLOOKUP(#REF!,#REF!,6,FALSE)</f>
        <v>#REF!</v>
      </c>
      <c r="F13" s="14" t="e">
        <f t="shared" si="0"/>
        <v>#REF!</v>
      </c>
    </row>
    <row r="14" spans="1:6">
      <c r="A14" s="41" t="e">
        <f>VLOOKUP(#REF!,[28]!Materiales3[#Data],3,FALSE)</f>
        <v>#REF!</v>
      </c>
      <c r="B14" s="12" t="e">
        <f>VLOOKUP(#REF!,[28]!Materiales3[#Data],4,FALSE)</f>
        <v>#REF!</v>
      </c>
      <c r="C14" s="12">
        <v>18</v>
      </c>
      <c r="D14" s="12" t="e">
        <f>VLOOKUP(#REF!,#REF!,5,FALSE)*C14</f>
        <v>#REF!</v>
      </c>
      <c r="E14" s="14" t="e">
        <f>VLOOKUP(#REF!,#REF!,6,FALSE)</f>
        <v>#REF!</v>
      </c>
      <c r="F14" s="14" t="e">
        <f t="shared" si="0"/>
        <v>#REF!</v>
      </c>
    </row>
    <row r="15" spans="1:6">
      <c r="A15" s="41" t="e">
        <f>VLOOKUP(#REF!,[28]!Materiales3[#Data],3,FALSE)</f>
        <v>#REF!</v>
      </c>
      <c r="B15" s="12" t="e">
        <f>VLOOKUP(#REF!,[28]!Materiales3[#Data],4,FALSE)</f>
        <v>#REF!</v>
      </c>
      <c r="C15" s="12">
        <v>18</v>
      </c>
      <c r="D15" s="12" t="e">
        <f>VLOOKUP(#REF!,#REF!,5,FALSE)*C15</f>
        <v>#REF!</v>
      </c>
      <c r="E15" s="14" t="e">
        <f>VLOOKUP(#REF!,#REF!,6,FALSE)</f>
        <v>#REF!</v>
      </c>
      <c r="F15" s="14" t="e">
        <f t="shared" si="0"/>
        <v>#REF!</v>
      </c>
    </row>
    <row r="16" spans="1:6">
      <c r="A16" s="41" t="e">
        <f>VLOOKUP(#REF!,[28]!Materiales3[#Data],3,FALSE)</f>
        <v>#REF!</v>
      </c>
      <c r="B16" s="12" t="e">
        <f>VLOOKUP(#REF!,[28]!Materiales3[#Data],4,FALSE)</f>
        <v>#REF!</v>
      </c>
      <c r="C16" s="12">
        <v>1</v>
      </c>
      <c r="D16" s="12" t="e">
        <f>VLOOKUP(#REF!,#REF!,5,FALSE)*C16</f>
        <v>#REF!</v>
      </c>
      <c r="E16" s="14" t="e">
        <f>VLOOKUP(#REF!,#REF!,6,FALSE)</f>
        <v>#REF!</v>
      </c>
      <c r="F16" s="14" t="e">
        <f t="shared" si="0"/>
        <v>#REF!</v>
      </c>
    </row>
    <row r="17" spans="1:6">
      <c r="A17" s="41" t="e">
        <f>VLOOKUP(#REF!,[28]!Materiales3[#Data],3,FALSE)</f>
        <v>#REF!</v>
      </c>
      <c r="B17" s="12" t="e">
        <f>VLOOKUP(#REF!,[28]!Materiales3[#Data],4,FALSE)</f>
        <v>#REF!</v>
      </c>
      <c r="C17" s="12">
        <v>1</v>
      </c>
      <c r="D17" s="12" t="e">
        <f>VLOOKUP(#REF!,#REF!,5,FALSE)*C17</f>
        <v>#REF!</v>
      </c>
      <c r="E17" s="14" t="e">
        <f>VLOOKUP(#REF!,#REF!,6,FALSE)</f>
        <v>#REF!</v>
      </c>
      <c r="F17" s="14" t="e">
        <f t="shared" si="0"/>
        <v>#REF!</v>
      </c>
    </row>
    <row r="18" spans="1:6">
      <c r="A18" s="41" t="e">
        <f>VLOOKUP(#REF!,[28]!Materiales3[#Data],3,FALSE)</f>
        <v>#REF!</v>
      </c>
      <c r="B18" s="12" t="e">
        <f>VLOOKUP(#REF!,[28]!Materiales3[#Data],4,FALSE)</f>
        <v>#REF!</v>
      </c>
      <c r="C18" s="12">
        <v>1</v>
      </c>
      <c r="D18" s="12" t="e">
        <f>VLOOKUP(#REF!,#REF!,5,FALSE)*C18</f>
        <v>#REF!</v>
      </c>
      <c r="E18" s="14" t="e">
        <f>VLOOKUP(#REF!,#REF!,6,FALSE)</f>
        <v>#REF!</v>
      </c>
      <c r="F18" s="14" t="e">
        <f t="shared" si="0"/>
        <v>#REF!</v>
      </c>
    </row>
    <row r="19" spans="1:6">
      <c r="A19" s="41" t="e">
        <f>VLOOKUP(#REF!,[28]!Materiales3[#Data],3,FALSE)</f>
        <v>#REF!</v>
      </c>
      <c r="B19" s="12" t="e">
        <f>VLOOKUP(#REF!,[28]!Materiales3[#Data],4,FALSE)</f>
        <v>#REF!</v>
      </c>
      <c r="C19" s="12">
        <v>2</v>
      </c>
      <c r="D19" s="12" t="e">
        <f>VLOOKUP(#REF!,#REF!,5,FALSE)*C19</f>
        <v>#REF!</v>
      </c>
      <c r="E19" s="14" t="e">
        <f>VLOOKUP(#REF!,#REF!,6,FALSE)</f>
        <v>#REF!</v>
      </c>
      <c r="F19" s="14" t="e">
        <f t="shared" ref="F19" si="1">C19*E19</f>
        <v>#REF!</v>
      </c>
    </row>
    <row r="20" spans="1:6">
      <c r="A20" s="41" t="e">
        <f>VLOOKUP(#REF!,[28]!Materiales3[#Data],3,FALSE)</f>
        <v>#REF!</v>
      </c>
      <c r="B20" s="12" t="e">
        <f>VLOOKUP(#REF!,[28]!Materiales3[#Data],4,FALSE)</f>
        <v>#REF!</v>
      </c>
      <c r="C20" s="12">
        <v>1</v>
      </c>
      <c r="D20" s="12" t="e">
        <f>VLOOKUP(#REF!,#REF!,5,FALSE)*C20</f>
        <v>#REF!</v>
      </c>
      <c r="E20" s="14" t="e">
        <f>VLOOKUP(#REF!,#REF!,6,FALSE)</f>
        <v>#REF!</v>
      </c>
      <c r="F20" s="14" t="e">
        <f t="shared" si="0"/>
        <v>#REF!</v>
      </c>
    </row>
    <row r="21" spans="1:6">
      <c r="A21" s="41" t="e">
        <f>VLOOKUP(#REF!,[28]!Materiales3[#Data],3,FALSE)</f>
        <v>#REF!</v>
      </c>
      <c r="B21" s="12" t="e">
        <f>VLOOKUP(#REF!,[28]!Materiales3[#Data],4,FALSE)</f>
        <v>#REF!</v>
      </c>
      <c r="C21" s="12">
        <v>1</v>
      </c>
      <c r="D21" s="12" t="e">
        <f>VLOOKUP(#REF!,#REF!,5,FALSE)*C21</f>
        <v>#REF!</v>
      </c>
      <c r="E21" s="14" t="e">
        <f>VLOOKUP(#REF!,#REF!,6,FALSE)</f>
        <v>#REF!</v>
      </c>
      <c r="F21" s="14" t="e">
        <f t="shared" ref="F21" si="2">C21*E21</f>
        <v>#REF!</v>
      </c>
    </row>
    <row r="22" spans="1:6">
      <c r="A22" s="41" t="e">
        <f>VLOOKUP(#REF!,[28]!Materiales3[#Data],3,FALSE)</f>
        <v>#REF!</v>
      </c>
      <c r="B22" s="12" t="e">
        <f>VLOOKUP(#REF!,[28]!Materiales3[#Data],4,FALSE)</f>
        <v>#REF!</v>
      </c>
      <c r="C22" s="12">
        <f>2*0.8+2*0.8</f>
        <v>3.2</v>
      </c>
      <c r="D22" s="12" t="e">
        <f>VLOOKUP(#REF!,#REF!,5,FALSE)*C22</f>
        <v>#REF!</v>
      </c>
      <c r="E22" s="14" t="e">
        <f>VLOOKUP(#REF!,#REF!,6,FALSE)</f>
        <v>#REF!</v>
      </c>
      <c r="F22" s="14" t="e">
        <f t="shared" si="0"/>
        <v>#REF!</v>
      </c>
    </row>
    <row r="23" spans="1:6">
      <c r="A23" s="41" t="e">
        <f>VLOOKUP(#REF!,[28]!Materiales3[#Data],3,FALSE)</f>
        <v>#REF!</v>
      </c>
      <c r="B23" s="12" t="e">
        <f>VLOOKUP(#REF!,[28]!Materiales3[#Data],4,FALSE)</f>
        <v>#REF!</v>
      </c>
      <c r="C23" s="12">
        <f>2*0.8</f>
        <v>1.6</v>
      </c>
      <c r="D23" s="12" t="e">
        <f>VLOOKUP(#REF!,#REF!,5,FALSE)*C23</f>
        <v>#REF!</v>
      </c>
      <c r="E23" s="14" t="e">
        <f>VLOOKUP(#REF!,#REF!,6,FALSE)</f>
        <v>#REF!</v>
      </c>
      <c r="F23" s="14" t="e">
        <f t="shared" si="0"/>
        <v>#REF!</v>
      </c>
    </row>
    <row r="24" spans="1:6">
      <c r="A24" s="41" t="e">
        <f>VLOOKUP(#REF!,[28]!Materiales3[#Data],3,FALSE)</f>
        <v>#REF!</v>
      </c>
      <c r="B24" s="12" t="e">
        <f>VLOOKUP(#REF!,[28]!Materiales3[#Data],4,FALSE)</f>
        <v>#REF!</v>
      </c>
      <c r="C24" s="12">
        <f>2*3+2*0.8</f>
        <v>7.6</v>
      </c>
      <c r="D24" s="12" t="e">
        <f>VLOOKUP(#REF!,#REF!,5,FALSE)*C24</f>
        <v>#REF!</v>
      </c>
      <c r="E24" s="14" t="e">
        <f>VLOOKUP(#REF!,#REF!,6,FALSE)</f>
        <v>#REF!</v>
      </c>
      <c r="F24" s="14" t="e">
        <f t="shared" si="0"/>
        <v>#REF!</v>
      </c>
    </row>
    <row r="25" spans="1:6" ht="13">
      <c r="C25" s="19"/>
      <c r="D25" s="19"/>
      <c r="E25" s="20" t="s">
        <v>136</v>
      </c>
      <c r="F25" s="21" t="e">
        <f>ROUND(SUM(F8:F24),0)</f>
        <v>#REF!</v>
      </c>
    </row>
    <row r="26" spans="1:6">
      <c r="F26" s="45"/>
    </row>
    <row r="27" spans="1:6" ht="13">
      <c r="A27" s="22" t="s">
        <v>137</v>
      </c>
      <c r="F27" s="46"/>
    </row>
    <row r="28" spans="1:6" ht="13">
      <c r="A28" s="9" t="s">
        <v>0</v>
      </c>
      <c r="B28" s="10" t="s">
        <v>147</v>
      </c>
      <c r="C28" s="10" t="s">
        <v>138</v>
      </c>
      <c r="D28" s="10"/>
      <c r="E28" s="10" t="s">
        <v>1</v>
      </c>
      <c r="F28" s="10" t="s">
        <v>135</v>
      </c>
    </row>
    <row r="29" spans="1:6">
      <c r="A29" s="15" t="e">
        <f>VLOOKUP(#REF!,[28]!Equipoyherramienta[#Data],2,FALSE)</f>
        <v>#REF!</v>
      </c>
      <c r="B29" s="16" t="s">
        <v>5</v>
      </c>
      <c r="C29" s="23" t="e">
        <f>VLOOKUP(#REF!,#REF!,4,FALSE)</f>
        <v>#REF!</v>
      </c>
      <c r="D29" s="23"/>
      <c r="E29" s="43" t="e">
        <f>+#REF!</f>
        <v>#REF!</v>
      </c>
      <c r="F29" s="23" t="e">
        <f>ROUND(C29/E29,0)</f>
        <v>#REF!</v>
      </c>
    </row>
    <row r="30" spans="1:6">
      <c r="A30" s="15"/>
      <c r="B30" s="16"/>
      <c r="C30" s="18"/>
      <c r="D30" s="18"/>
      <c r="E30" s="24"/>
      <c r="F30" s="25"/>
    </row>
    <row r="31" spans="1:6">
      <c r="A31" s="15"/>
      <c r="B31" s="16"/>
      <c r="C31" s="18"/>
      <c r="D31" s="18"/>
      <c r="E31" s="24"/>
      <c r="F31" s="25"/>
    </row>
    <row r="32" spans="1:6" ht="13">
      <c r="C32" s="19"/>
      <c r="D32" s="19"/>
      <c r="E32" s="20" t="s">
        <v>136</v>
      </c>
      <c r="F32" s="21" t="e">
        <f>ROUND(SUM(F29:F31),0)</f>
        <v>#REF!</v>
      </c>
    </row>
    <row r="33" spans="1:6" ht="13">
      <c r="C33" s="19"/>
      <c r="D33" s="19"/>
      <c r="E33" s="19"/>
      <c r="F33" s="26"/>
    </row>
    <row r="34" spans="1:6" ht="13">
      <c r="A34" s="8" t="s">
        <v>139</v>
      </c>
      <c r="F34" s="27"/>
    </row>
    <row r="35" spans="1:6" ht="13">
      <c r="A35" s="9" t="s">
        <v>0</v>
      </c>
      <c r="B35" s="10" t="s">
        <v>133</v>
      </c>
      <c r="C35" s="10" t="s">
        <v>124</v>
      </c>
      <c r="D35" s="10"/>
      <c r="E35" s="10" t="s">
        <v>148</v>
      </c>
      <c r="F35" s="28" t="s">
        <v>135</v>
      </c>
    </row>
    <row r="36" spans="1:6" ht="26.5" customHeight="1">
      <c r="A36" s="29" t="e">
        <f>VLOOKUP(#REF!,[28]!Transp.[#Data],2,FALSE)</f>
        <v>#REF!</v>
      </c>
      <c r="B36" s="12" t="s">
        <v>149</v>
      </c>
      <c r="C36" s="13" t="e">
        <f>+SUM(D8:D24)</f>
        <v>#REF!</v>
      </c>
      <c r="D36" s="13"/>
      <c r="E36" s="31" t="e">
        <f>VLOOKUP(#REF!,#REF!,6,FALSE)</f>
        <v>#REF!</v>
      </c>
      <c r="F36" s="31" t="e">
        <f>C36*E36</f>
        <v>#REF!</v>
      </c>
    </row>
    <row r="37" spans="1:6" ht="13.15" customHeight="1">
      <c r="A37" s="29"/>
      <c r="B37" s="12"/>
      <c r="C37" s="13"/>
      <c r="D37" s="13"/>
      <c r="E37" s="31"/>
      <c r="F37" s="31"/>
    </row>
    <row r="38" spans="1:6" ht="13.15" customHeight="1">
      <c r="A38" s="29"/>
      <c r="B38" s="12"/>
      <c r="C38" s="13"/>
      <c r="D38" s="13"/>
      <c r="E38" s="31"/>
      <c r="F38" s="31"/>
    </row>
    <row r="39" spans="1:6" ht="13">
      <c r="C39" s="19"/>
      <c r="D39" s="19"/>
      <c r="E39" s="33" t="s">
        <v>136</v>
      </c>
      <c r="F39" s="21" t="e">
        <f>ROUND(SUM(F36:F38),0)</f>
        <v>#REF!</v>
      </c>
    </row>
    <row r="41" spans="1:6" ht="13">
      <c r="A41" s="8" t="s">
        <v>143</v>
      </c>
      <c r="C41" s="34"/>
      <c r="D41" s="34"/>
      <c r="E41" s="35"/>
      <c r="F41" s="27"/>
    </row>
    <row r="42" spans="1:6" s="19" customFormat="1" ht="13">
      <c r="A42" s="10" t="s">
        <v>0</v>
      </c>
      <c r="B42" s="10" t="s">
        <v>144</v>
      </c>
      <c r="C42" s="10" t="s">
        <v>145</v>
      </c>
      <c r="D42" s="10"/>
      <c r="E42" s="10" t="s">
        <v>1</v>
      </c>
      <c r="F42" s="28" t="s">
        <v>135</v>
      </c>
    </row>
    <row r="43" spans="1:6">
      <c r="A43" s="36" t="e">
        <f>VLOOKUP(#REF!,[28]!ManoObra[#Data],2,FALSE)</f>
        <v>#REF!</v>
      </c>
      <c r="B43" s="37" t="e">
        <f>VLOOKUP(#REF!,#REF!,7,FALSE)</f>
        <v>#REF!</v>
      </c>
      <c r="C43" s="24" t="e">
        <f>+#REF!</f>
        <v>#REF!</v>
      </c>
      <c r="D43" s="24"/>
      <c r="E43" s="43" t="e">
        <f>E29</f>
        <v>#REF!</v>
      </c>
      <c r="F43" s="23" t="e">
        <f>ROUND(B43*C43/E43,0)</f>
        <v>#REF!</v>
      </c>
    </row>
    <row r="44" spans="1:6">
      <c r="A44" s="36" t="e">
        <f>VLOOKUP(#REF!,[28]!ManoObra[#Data],2,FALSE)</f>
        <v>#REF!</v>
      </c>
      <c r="B44" s="37" t="e">
        <f>VLOOKUP(#REF!,#REF!,7,FALSE)</f>
        <v>#REF!</v>
      </c>
      <c r="C44" s="24" t="e">
        <f>+#REF!</f>
        <v>#REF!</v>
      </c>
      <c r="D44" s="24"/>
      <c r="E44" s="43" t="e">
        <f>E29</f>
        <v>#REF!</v>
      </c>
      <c r="F44" s="23" t="e">
        <f>ROUND(B44*C44/E44,0)</f>
        <v>#REF!</v>
      </c>
    </row>
    <row r="45" spans="1:6">
      <c r="A45" s="42"/>
      <c r="B45" s="37"/>
      <c r="C45" s="24"/>
      <c r="D45" s="24"/>
      <c r="E45" s="17"/>
      <c r="F45" s="23"/>
    </row>
    <row r="46" spans="1:6" ht="13">
      <c r="C46" s="19"/>
      <c r="D46" s="19"/>
      <c r="E46" s="33" t="s">
        <v>136</v>
      </c>
      <c r="F46" s="21" t="e">
        <f>ROUND(SUM(F43:F45),0)</f>
        <v>#REF!</v>
      </c>
    </row>
    <row r="47" spans="1:6" ht="13">
      <c r="C47" s="19"/>
      <c r="D47" s="19"/>
      <c r="F47" s="27"/>
    </row>
    <row r="48" spans="1:6" ht="12.75" customHeight="1">
      <c r="A48" s="19"/>
      <c r="C48" s="265" t="s">
        <v>146</v>
      </c>
      <c r="D48" s="269"/>
      <c r="E48" s="266"/>
      <c r="F48" s="38" t="e">
        <f>F25+F32+F39+F46</f>
        <v>#REF!</v>
      </c>
    </row>
  </sheetData>
  <mergeCells count="3">
    <mergeCell ref="A1:F1"/>
    <mergeCell ref="A4:D4"/>
    <mergeCell ref="C48:E48"/>
  </mergeCells>
  <printOptions horizontalCentered="1"/>
  <pageMargins left="0.70866141732283472" right="0.70866141732283472" top="1.5748031496062993" bottom="0.98425196850393704" header="0.98425196850393704" footer="0.51181102362204722"/>
  <pageSetup scale="71" orientation="portrait" r:id="rId1"/>
  <headerFooter alignWithMargins="0">
    <oddHeader xml:space="preserve">&amp;C&amp;"Arial,Negrita"&amp;12ANÁLISIS DE PRECIOS UNITARIOS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2D0F-24B4-4481-A4DB-A78A172FCFF3}">
  <sheetPr>
    <tabColor theme="4" tint="0.59999389629810485"/>
    <pageSetUpPr fitToPage="1"/>
  </sheetPr>
  <dimension ref="A1:F33"/>
  <sheetViews>
    <sheetView showGridLines="0" view="pageBreakPreview" zoomScale="98" zoomScaleNormal="120" zoomScaleSheetLayoutView="98" workbookViewId="0">
      <selection activeCell="A2"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General'!B17</f>
        <v>2.1</v>
      </c>
      <c r="C3" s="3"/>
      <c r="D3" s="3"/>
      <c r="E3" s="3"/>
      <c r="F3" s="4" t="s">
        <v>131</v>
      </c>
    </row>
    <row r="4" spans="1:6" ht="61.9" customHeight="1">
      <c r="A4" s="262" t="str">
        <f>+'Presupuesto General'!C17</f>
        <v>Suministro e instalación de medidor prepago monofásico bifilar 5 (80) A, 120 V, calibrado, incluye Telemedida</v>
      </c>
      <c r="B4" s="267"/>
      <c r="C4" s="267"/>
      <c r="D4" s="268"/>
      <c r="F4" s="5" t="str">
        <f>+'Presupuesto General'!D17</f>
        <v>UN</v>
      </c>
    </row>
    <row r="5" spans="1:6" ht="13">
      <c r="A5" s="6"/>
      <c r="F5" s="7"/>
    </row>
    <row r="6" spans="1:6" ht="13">
      <c r="A6" s="8" t="s">
        <v>132</v>
      </c>
    </row>
    <row r="7" spans="1:6" ht="13">
      <c r="A7" s="9" t="s">
        <v>0</v>
      </c>
      <c r="B7" s="10" t="s">
        <v>133</v>
      </c>
      <c r="C7" s="10" t="s">
        <v>2</v>
      </c>
      <c r="D7" s="10" t="s">
        <v>124</v>
      </c>
      <c r="E7" s="10" t="s">
        <v>134</v>
      </c>
      <c r="F7" s="10" t="s">
        <v>135</v>
      </c>
    </row>
    <row r="8" spans="1:6">
      <c r="A8" s="48" t="e">
        <f>VLOOKUP(#REF!,[28]!Materiales3[#Data],3,FALSE)</f>
        <v>#REF!</v>
      </c>
      <c r="B8" s="12" t="e">
        <f>VLOOKUP(#REF!,[28]!Materiales3[#Data],4,FALSE)</f>
        <v>#REF!</v>
      </c>
      <c r="C8" s="12">
        <v>1</v>
      </c>
      <c r="D8" s="12" t="e">
        <f>VLOOKUP(#REF!,#REF!,5,FALSE)*C8</f>
        <v>#REF!</v>
      </c>
      <c r="E8" s="14" t="e">
        <f>VLOOKUP(#REF!,#REF!,6,FALSE)</f>
        <v>#REF!</v>
      </c>
      <c r="F8" s="14" t="e">
        <f>C8*E8</f>
        <v>#REF!</v>
      </c>
    </row>
    <row r="9" spans="1:6">
      <c r="A9" s="41" t="e">
        <f>VLOOKUP(#REF!,[28]!Materiales3[#Data],3,FALSE)</f>
        <v>#REF!</v>
      </c>
      <c r="B9" s="12" t="e">
        <f>VLOOKUP(#REF!,[28]!Materiales3[#Data],4,FALSE)</f>
        <v>#REF!</v>
      </c>
      <c r="C9" s="12">
        <v>1</v>
      </c>
      <c r="D9" s="12" t="e">
        <f>VLOOKUP(#REF!,#REF!,5,FALSE)*C9</f>
        <v>#REF!</v>
      </c>
      <c r="E9" s="14" t="e">
        <f>VLOOKUP(#REF!,#REF!,6,FALSE)</f>
        <v>#REF!</v>
      </c>
      <c r="F9" s="14" t="e">
        <f t="shared" ref="F9" si="0">C9*E9</f>
        <v>#REF!</v>
      </c>
    </row>
    <row r="10" spans="1:6" ht="13">
      <c r="C10" s="19"/>
      <c r="D10" s="19"/>
      <c r="E10" s="20" t="s">
        <v>136</v>
      </c>
      <c r="F10" s="21" t="e">
        <f>ROUND(SUM(F8:F9),0)</f>
        <v>#REF!</v>
      </c>
    </row>
    <row r="11" spans="1:6">
      <c r="F11" s="45"/>
    </row>
    <row r="12" spans="1:6" ht="13">
      <c r="A12" s="22" t="s">
        <v>137</v>
      </c>
      <c r="F12" s="46"/>
    </row>
    <row r="13" spans="1:6" ht="13">
      <c r="A13" s="9" t="s">
        <v>0</v>
      </c>
      <c r="B13" s="10" t="s">
        <v>147</v>
      </c>
      <c r="C13" s="10" t="s">
        <v>138</v>
      </c>
      <c r="D13" s="10"/>
      <c r="E13" s="10" t="s">
        <v>1</v>
      </c>
      <c r="F13" s="10" t="s">
        <v>135</v>
      </c>
    </row>
    <row r="14" spans="1:6">
      <c r="A14" s="15" t="e">
        <f>VLOOKUP(#REF!,[28]!Equipoyherramienta[#Data],2,FALSE)</f>
        <v>#REF!</v>
      </c>
      <c r="B14" s="12" t="e">
        <f>VLOOKUP(#REF!,[28]!Materiales3[#Data],4,FALSE)</f>
        <v>#REF!</v>
      </c>
      <c r="C14" s="23" t="e">
        <f>VLOOKUP(#REF!,#REF!,4,FALSE)</f>
        <v>#REF!</v>
      </c>
      <c r="D14" s="23"/>
      <c r="E14" s="43" t="e">
        <f>+#REF!</f>
        <v>#REF!</v>
      </c>
      <c r="F14" s="23" t="e">
        <f>ROUND(C14/E14,0)</f>
        <v>#REF!</v>
      </c>
    </row>
    <row r="15" spans="1:6">
      <c r="A15" s="15"/>
      <c r="B15" s="16"/>
      <c r="C15" s="18"/>
      <c r="D15" s="18"/>
      <c r="E15" s="24"/>
      <c r="F15" s="25"/>
    </row>
    <row r="16" spans="1:6">
      <c r="A16" s="15"/>
      <c r="B16" s="16"/>
      <c r="C16" s="18"/>
      <c r="D16" s="18"/>
      <c r="E16" s="24"/>
      <c r="F16" s="25"/>
    </row>
    <row r="17" spans="1:6" ht="13">
      <c r="C17" s="19"/>
      <c r="D17" s="19"/>
      <c r="E17" s="20" t="s">
        <v>136</v>
      </c>
      <c r="F17" s="21" t="e">
        <f>ROUND(SUM(F14:F16),0)</f>
        <v>#REF!</v>
      </c>
    </row>
    <row r="18" spans="1:6" ht="13">
      <c r="C18" s="19"/>
      <c r="D18" s="19"/>
      <c r="E18" s="19"/>
      <c r="F18" s="26"/>
    </row>
    <row r="19" spans="1:6" ht="13">
      <c r="A19" s="8" t="s">
        <v>139</v>
      </c>
      <c r="F19" s="27"/>
    </row>
    <row r="20" spans="1:6" ht="13">
      <c r="A20" s="9" t="s">
        <v>0</v>
      </c>
      <c r="B20" s="10" t="s">
        <v>133</v>
      </c>
      <c r="C20" s="10" t="s">
        <v>124</v>
      </c>
      <c r="D20" s="10"/>
      <c r="E20" s="10" t="s">
        <v>148</v>
      </c>
      <c r="F20" s="28" t="s">
        <v>135</v>
      </c>
    </row>
    <row r="21" spans="1:6" ht="26.5" customHeight="1">
      <c r="A21" s="29" t="e">
        <f>VLOOKUP(#REF!,[28]!Transp.[#Data],2,FALSE)</f>
        <v>#REF!</v>
      </c>
      <c r="B21" s="12" t="s">
        <v>149</v>
      </c>
      <c r="C21" s="13" t="e">
        <f>SUM(D8:D9)</f>
        <v>#REF!</v>
      </c>
      <c r="D21" s="13"/>
      <c r="E21" s="31" t="e">
        <f>VLOOKUP(#REF!,#REF!,6,FALSE)</f>
        <v>#REF!</v>
      </c>
      <c r="F21" s="31" t="e">
        <f>C21*E21</f>
        <v>#REF!</v>
      </c>
    </row>
    <row r="22" spans="1:6" ht="13.15" customHeight="1">
      <c r="A22" s="29"/>
      <c r="B22" s="12"/>
      <c r="C22" s="13"/>
      <c r="D22" s="13"/>
      <c r="E22" s="31"/>
      <c r="F22" s="31"/>
    </row>
    <row r="23" spans="1:6" ht="13.15" customHeight="1">
      <c r="A23" s="29"/>
      <c r="B23" s="12"/>
      <c r="C23" s="13"/>
      <c r="D23" s="13"/>
      <c r="E23" s="31"/>
      <c r="F23" s="31"/>
    </row>
    <row r="24" spans="1:6" ht="13">
      <c r="C24" s="19"/>
      <c r="D24" s="19"/>
      <c r="E24" s="33" t="s">
        <v>136</v>
      </c>
      <c r="F24" s="21" t="e">
        <f>ROUND(SUM(F21:F23),0)</f>
        <v>#REF!</v>
      </c>
    </row>
    <row r="26" spans="1:6" ht="13">
      <c r="A26" s="8" t="s">
        <v>143</v>
      </c>
      <c r="C26" s="34"/>
      <c r="D26" s="34"/>
      <c r="E26" s="35"/>
      <c r="F26" s="27"/>
    </row>
    <row r="27" spans="1:6" s="19" customFormat="1" ht="13">
      <c r="A27" s="10" t="s">
        <v>0</v>
      </c>
      <c r="B27" s="10" t="s">
        <v>144</v>
      </c>
      <c r="C27" s="10" t="s">
        <v>145</v>
      </c>
      <c r="D27" s="10"/>
      <c r="E27" s="10" t="s">
        <v>1</v>
      </c>
      <c r="F27" s="28" t="s">
        <v>135</v>
      </c>
    </row>
    <row r="28" spans="1:6">
      <c r="A28" s="36" t="e">
        <f>VLOOKUP(#REF!,[28]!ManoObra[#Data],2,FALSE)</f>
        <v>#REF!</v>
      </c>
      <c r="B28" s="37" t="e">
        <f>VLOOKUP(#REF!,#REF!,7,FALSE)</f>
        <v>#REF!</v>
      </c>
      <c r="C28" s="24" t="e">
        <f>+#REF!</f>
        <v>#REF!</v>
      </c>
      <c r="D28" s="24"/>
      <c r="E28" s="43" t="e">
        <f>E14</f>
        <v>#REF!</v>
      </c>
      <c r="F28" s="23" t="e">
        <f>ROUND(B28*C28/E28,0)</f>
        <v>#REF!</v>
      </c>
    </row>
    <row r="29" spans="1:6">
      <c r="A29" s="36" t="e">
        <f>VLOOKUP(#REF!,[28]!ManoObra[#Data],2,FALSE)</f>
        <v>#REF!</v>
      </c>
      <c r="B29" s="37" t="e">
        <f>VLOOKUP(#REF!,#REF!,7,FALSE)</f>
        <v>#REF!</v>
      </c>
      <c r="C29" s="24" t="e">
        <f>+#REF!</f>
        <v>#REF!</v>
      </c>
      <c r="D29" s="24"/>
      <c r="E29" s="43" t="e">
        <f>E14</f>
        <v>#REF!</v>
      </c>
      <c r="F29" s="23" t="e">
        <f>ROUND(B29*C29/E29,0)</f>
        <v>#REF!</v>
      </c>
    </row>
    <row r="30" spans="1:6">
      <c r="A30" s="42"/>
      <c r="B30" s="37"/>
      <c r="C30" s="24"/>
      <c r="D30" s="24"/>
      <c r="E30" s="17"/>
      <c r="F30" s="23"/>
    </row>
    <row r="31" spans="1:6" ht="13">
      <c r="C31" s="19"/>
      <c r="D31" s="19"/>
      <c r="E31" s="33" t="s">
        <v>136</v>
      </c>
      <c r="F31" s="21" t="e">
        <f>ROUND(SUM(F28:F30),0)</f>
        <v>#REF!</v>
      </c>
    </row>
    <row r="32" spans="1:6" ht="13">
      <c r="C32" s="19"/>
      <c r="D32" s="19"/>
      <c r="F32" s="27"/>
    </row>
    <row r="33" spans="1:6" ht="12.75" customHeight="1">
      <c r="A33" s="19"/>
      <c r="C33" s="265" t="s">
        <v>146</v>
      </c>
      <c r="D33" s="269"/>
      <c r="E33" s="266"/>
      <c r="F33" s="38" t="e">
        <f>F10+F17+F24+F31</f>
        <v>#REF!</v>
      </c>
    </row>
  </sheetData>
  <mergeCells count="3">
    <mergeCell ref="A1:F1"/>
    <mergeCell ref="A4:D4"/>
    <mergeCell ref="C33:E33"/>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28C0-EC49-489B-AE98-47C0AC661982}">
  <sheetPr>
    <tabColor theme="4" tint="0.59999389629810485"/>
    <pageSetUpPr fitToPage="1"/>
  </sheetPr>
  <dimension ref="A1:F41"/>
  <sheetViews>
    <sheetView showGridLines="0" view="pageBreakPreview" zoomScale="80" zoomScaleNormal="120" zoomScaleSheetLayoutView="80" workbookViewId="0">
      <selection activeCell="A2"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General'!B18</f>
        <v>2.2</v>
      </c>
      <c r="C3" s="3"/>
      <c r="D3" s="3"/>
      <c r="E3" s="3"/>
      <c r="F3" s="4" t="s">
        <v>131</v>
      </c>
    </row>
    <row r="4" spans="1:6" ht="61.9" customHeight="1">
      <c r="A4" s="262" t="str">
        <f>+'Presupuesto General'!C18</f>
        <v>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v>
      </c>
      <c r="B4" s="267"/>
      <c r="C4" s="267"/>
      <c r="D4" s="268"/>
      <c r="F4" s="5" t="str">
        <f>+'Presupuesto General'!D18</f>
        <v>UN</v>
      </c>
    </row>
    <row r="5" spans="1:6" ht="13">
      <c r="A5" s="6"/>
      <c r="F5" s="7"/>
    </row>
    <row r="6" spans="1:6" ht="13">
      <c r="A6" s="8" t="s">
        <v>132</v>
      </c>
    </row>
    <row r="7" spans="1:6" ht="13">
      <c r="A7" s="9" t="s">
        <v>0</v>
      </c>
      <c r="B7" s="10" t="s">
        <v>133</v>
      </c>
      <c r="C7" s="10" t="s">
        <v>2</v>
      </c>
      <c r="D7" s="10" t="s">
        <v>124</v>
      </c>
      <c r="E7" s="10" t="s">
        <v>134</v>
      </c>
      <c r="F7" s="10" t="s">
        <v>135</v>
      </c>
    </row>
    <row r="8" spans="1:6">
      <c r="A8" s="48" t="e">
        <f>VLOOKUP(#REF!,[28]!Materiales3[#Data],3,FALSE)</f>
        <v>#REF!</v>
      </c>
      <c r="B8" s="12" t="e">
        <f>VLOOKUP(#REF!,[28]!Materiales3[#Data],4,FALSE)</f>
        <v>#REF!</v>
      </c>
      <c r="C8" s="12">
        <v>1</v>
      </c>
      <c r="D8" s="12" t="e">
        <f>VLOOKUP(#REF!,#REF!,5,FALSE)*C8</f>
        <v>#REF!</v>
      </c>
      <c r="E8" s="14" t="e">
        <f>VLOOKUP(#REF!,#REF!,6,FALSE)</f>
        <v>#REF!</v>
      </c>
      <c r="F8" s="14" t="e">
        <f t="shared" ref="F8:F17" si="0">C8*E8</f>
        <v>#REF!</v>
      </c>
    </row>
    <row r="9" spans="1:6">
      <c r="A9" s="48" t="e">
        <f>VLOOKUP(#REF!,[28]!Materiales3[#Data],3,FALSE)</f>
        <v>#REF!</v>
      </c>
      <c r="B9" s="12" t="e">
        <f>VLOOKUP(#REF!,[28]!Materiales3[#Data],4,FALSE)</f>
        <v>#REF!</v>
      </c>
      <c r="C9" s="47">
        <f>1/'Presupuesto General'!E9</f>
        <v>9.727626459143969E-4</v>
      </c>
      <c r="D9" s="47" t="e">
        <f>VLOOKUP(#REF!,#REF!,5,FALSE)*C9</f>
        <v>#REF!</v>
      </c>
      <c r="E9" s="14" t="e">
        <f>VLOOKUP(#REF!,#REF!,6,FALSE)</f>
        <v>#REF!</v>
      </c>
      <c r="F9" s="14" t="e">
        <f t="shared" si="0"/>
        <v>#REF!</v>
      </c>
    </row>
    <row r="10" spans="1:6" ht="25">
      <c r="A10" s="41" t="e">
        <f>VLOOKUP(#REF!,[28]!Materiales3[#Data],3,FALSE)</f>
        <v>#REF!</v>
      </c>
      <c r="B10" s="12" t="e">
        <f>VLOOKUP(#REF!,[28]!Materiales3[#Data],4,FALSE)</f>
        <v>#REF!</v>
      </c>
      <c r="C10" s="47">
        <f>1/'Presupuesto General'!E9</f>
        <v>9.727626459143969E-4</v>
      </c>
      <c r="D10" s="47" t="e">
        <f>VLOOKUP(#REF!,#REF!,5,FALSE)*C10</f>
        <v>#REF!</v>
      </c>
      <c r="E10" s="14" t="e">
        <f>VLOOKUP(#REF!,#REF!,6,FALSE)</f>
        <v>#REF!</v>
      </c>
      <c r="F10" s="14" t="e">
        <f t="shared" si="0"/>
        <v>#REF!</v>
      </c>
    </row>
    <row r="11" spans="1:6">
      <c r="A11" s="48" t="e">
        <f>VLOOKUP(#REF!,[28]!Materiales3[#Data],3,FALSE)</f>
        <v>#REF!</v>
      </c>
      <c r="B11" s="12" t="e">
        <f>VLOOKUP(#REF!,[28]!Materiales3[#Data],4,FALSE)</f>
        <v>#REF!</v>
      </c>
      <c r="C11" s="47">
        <f>1/300</f>
        <v>3.3333333333333335E-3</v>
      </c>
      <c r="D11" s="47" t="e">
        <f>VLOOKUP(#REF!,#REF!,5,FALSE)*C11</f>
        <v>#REF!</v>
      </c>
      <c r="E11" s="14" t="e">
        <f>VLOOKUP(#REF!,#REF!,6,FALSE)</f>
        <v>#REF!</v>
      </c>
      <c r="F11" s="14" t="e">
        <f t="shared" si="0"/>
        <v>#REF!</v>
      </c>
    </row>
    <row r="12" spans="1:6">
      <c r="A12" s="48" t="e">
        <f>VLOOKUP(#REF!,[28]!Materiales3[#Data],3,FALSE)</f>
        <v>#REF!</v>
      </c>
      <c r="B12" s="12" t="e">
        <f>VLOOKUP(#REF!,[28]!Materiales3[#Data],4,FALSE)</f>
        <v>#REF!</v>
      </c>
      <c r="C12" s="47">
        <f>6/'Presupuesto General'!E9</f>
        <v>5.8365758754863814E-3</v>
      </c>
      <c r="D12" s="47" t="e">
        <f>VLOOKUP(#REF!,#REF!,5,FALSE)*C12</f>
        <v>#REF!</v>
      </c>
      <c r="E12" s="14" t="e">
        <f>VLOOKUP(#REF!,#REF!,6,FALSE)</f>
        <v>#REF!</v>
      </c>
      <c r="F12" s="14" t="e">
        <f t="shared" si="0"/>
        <v>#REF!</v>
      </c>
    </row>
    <row r="13" spans="1:6">
      <c r="A13" s="48" t="e">
        <f>VLOOKUP(#REF!,[28]!Materiales3[#Data],3,FALSE)</f>
        <v>#REF!</v>
      </c>
      <c r="B13" s="12" t="e">
        <f>VLOOKUP(#REF!,[28]!Materiales3[#Data],4,FALSE)</f>
        <v>#REF!</v>
      </c>
      <c r="C13" s="47">
        <f>4/'Presupuesto General'!E9</f>
        <v>3.8910505836575876E-3</v>
      </c>
      <c r="D13" s="47" t="e">
        <f>VLOOKUP(#REF!,#REF!,5,FALSE)*C13</f>
        <v>#REF!</v>
      </c>
      <c r="E13" s="14" t="e">
        <f>VLOOKUP(#REF!,#REF!,6,FALSE)</f>
        <v>#REF!</v>
      </c>
      <c r="F13" s="14" t="e">
        <f t="shared" si="0"/>
        <v>#REF!</v>
      </c>
    </row>
    <row r="14" spans="1:6">
      <c r="A14" s="48" t="e">
        <f>VLOOKUP(#REF!,[28]!Materiales3[#Data],3,FALSE)</f>
        <v>#REF!</v>
      </c>
      <c r="B14" s="12" t="e">
        <f>VLOOKUP(#REF!,[28]!Materiales3[#Data],4,FALSE)</f>
        <v>#REF!</v>
      </c>
      <c r="C14" s="47">
        <f>1/'Presupuesto General'!E9</f>
        <v>9.727626459143969E-4</v>
      </c>
      <c r="D14" s="47" t="e">
        <f>VLOOKUP(#REF!,#REF!,5,FALSE)*C14</f>
        <v>#REF!</v>
      </c>
      <c r="E14" s="14" t="e">
        <f>VLOOKUP(#REF!,#REF!,6,FALSE)</f>
        <v>#REF!</v>
      </c>
      <c r="F14" s="14" t="e">
        <f t="shared" si="0"/>
        <v>#REF!</v>
      </c>
    </row>
    <row r="15" spans="1:6">
      <c r="A15" s="48" t="e">
        <f>VLOOKUP(#REF!,[28]!Materiales3[#Data],3,FALSE)</f>
        <v>#REF!</v>
      </c>
      <c r="B15" s="12" t="e">
        <f>VLOOKUP(#REF!,[28]!Materiales3[#Data],4,FALSE)</f>
        <v>#REF!</v>
      </c>
      <c r="C15" s="47">
        <f>1/'Presupuesto General'!E9</f>
        <v>9.727626459143969E-4</v>
      </c>
      <c r="D15" s="47" t="e">
        <f>VLOOKUP(#REF!,#REF!,5,FALSE)*C15</f>
        <v>#REF!</v>
      </c>
      <c r="E15" s="14" t="e">
        <f>VLOOKUP(#REF!,#REF!,6,FALSE)</f>
        <v>#REF!</v>
      </c>
      <c r="F15" s="14" t="e">
        <f t="shared" si="0"/>
        <v>#REF!</v>
      </c>
    </row>
    <row r="16" spans="1:6" ht="25">
      <c r="A16" s="48" t="e">
        <f>VLOOKUP(#REF!,[28]!Materiales3[#Data],3,FALSE)</f>
        <v>#REF!</v>
      </c>
      <c r="B16" s="12" t="e">
        <f>VLOOKUP(#REF!,[28]!Materiales3[#Data],4,FALSE)</f>
        <v>#REF!</v>
      </c>
      <c r="C16" s="47">
        <f>1/'Presupuesto General'!E9</f>
        <v>9.727626459143969E-4</v>
      </c>
      <c r="D16" s="47" t="e">
        <f>VLOOKUP(#REF!,#REF!,5,FALSE)*C16</f>
        <v>#REF!</v>
      </c>
      <c r="E16" s="14" t="e">
        <f>VLOOKUP(#REF!,#REF!,6,FALSE)</f>
        <v>#REF!</v>
      </c>
      <c r="F16" s="14" t="e">
        <f t="shared" si="0"/>
        <v>#REF!</v>
      </c>
    </row>
    <row r="17" spans="1:6" ht="25">
      <c r="A17" s="48" t="e">
        <f>VLOOKUP(#REF!,[28]!Materiales3[#Data],3,FALSE)</f>
        <v>#REF!</v>
      </c>
      <c r="B17" s="12" t="e">
        <f>VLOOKUP(#REF!,[28]!Materiales3[#Data],4,FALSE)</f>
        <v>#REF!</v>
      </c>
      <c r="C17" s="47">
        <f>1/'Presupuesto General'!E9</f>
        <v>9.727626459143969E-4</v>
      </c>
      <c r="D17" s="47" t="e">
        <f>VLOOKUP(#REF!,#REF!,5,FALSE)*C17</f>
        <v>#REF!</v>
      </c>
      <c r="E17" s="14" t="e">
        <f>VLOOKUP(#REF!,#REF!,6,FALSE)</f>
        <v>#REF!</v>
      </c>
      <c r="F17" s="14" t="e">
        <f t="shared" si="0"/>
        <v>#REF!</v>
      </c>
    </row>
    <row r="18" spans="1:6" ht="13">
      <c r="C18" s="19"/>
      <c r="D18" s="19"/>
      <c r="E18" s="20" t="s">
        <v>136</v>
      </c>
      <c r="F18" s="21" t="e">
        <f>ROUND(SUM(F8:F17),0)</f>
        <v>#REF!</v>
      </c>
    </row>
    <row r="19" spans="1:6">
      <c r="F19" s="45"/>
    </row>
    <row r="20" spans="1:6" ht="13">
      <c r="A20" s="22" t="s">
        <v>137</v>
      </c>
      <c r="F20" s="46"/>
    </row>
    <row r="21" spans="1:6" ht="13">
      <c r="A21" s="9" t="s">
        <v>0</v>
      </c>
      <c r="B21" s="10" t="s">
        <v>147</v>
      </c>
      <c r="C21" s="10" t="s">
        <v>138</v>
      </c>
      <c r="D21" s="10"/>
      <c r="E21" s="10" t="s">
        <v>1</v>
      </c>
      <c r="F21" s="10" t="s">
        <v>135</v>
      </c>
    </row>
    <row r="22" spans="1:6">
      <c r="A22" s="15" t="e">
        <f>VLOOKUP(#REF!,[28]!Equipoyherramienta[#Data],2,FALSE)</f>
        <v>#REF!</v>
      </c>
      <c r="B22" s="16" t="s">
        <v>5</v>
      </c>
      <c r="C22" s="23" t="e">
        <f>VLOOKUP(#REF!,#REF!,4,FALSE)</f>
        <v>#REF!</v>
      </c>
      <c r="D22" s="23"/>
      <c r="E22" s="43" t="e">
        <f>+#REF!</f>
        <v>#REF!</v>
      </c>
      <c r="F22" s="23" t="e">
        <f>ROUND(C22/E22,0)</f>
        <v>#REF!</v>
      </c>
    </row>
    <row r="23" spans="1:6">
      <c r="A23" s="15"/>
      <c r="B23" s="16"/>
      <c r="C23" s="18"/>
      <c r="D23" s="18"/>
      <c r="E23" s="24"/>
      <c r="F23" s="25"/>
    </row>
    <row r="24" spans="1:6">
      <c r="A24" s="15"/>
      <c r="B24" s="16"/>
      <c r="C24" s="18"/>
      <c r="D24" s="18"/>
      <c r="E24" s="24"/>
      <c r="F24" s="25"/>
    </row>
    <row r="25" spans="1:6" ht="13">
      <c r="C25" s="19"/>
      <c r="D25" s="19"/>
      <c r="E25" s="20" t="s">
        <v>136</v>
      </c>
      <c r="F25" s="21" t="e">
        <f>ROUND(SUM(F22:F24),0)</f>
        <v>#REF!</v>
      </c>
    </row>
    <row r="26" spans="1:6" ht="13">
      <c r="C26" s="19"/>
      <c r="D26" s="19"/>
      <c r="E26" s="19"/>
      <c r="F26" s="26"/>
    </row>
    <row r="27" spans="1:6" ht="13">
      <c r="A27" s="8" t="s">
        <v>139</v>
      </c>
      <c r="F27" s="27"/>
    </row>
    <row r="28" spans="1:6" ht="13">
      <c r="A28" s="9" t="s">
        <v>0</v>
      </c>
      <c r="B28" s="10" t="s">
        <v>133</v>
      </c>
      <c r="C28" s="10" t="s">
        <v>124</v>
      </c>
      <c r="D28" s="10"/>
      <c r="E28" s="10" t="s">
        <v>148</v>
      </c>
      <c r="F28" s="28" t="s">
        <v>135</v>
      </c>
    </row>
    <row r="29" spans="1:6" ht="26.5" customHeight="1">
      <c r="A29" s="29" t="e">
        <f>VLOOKUP(#REF!,[28]!Transp.[#Data],2,FALSE)</f>
        <v>#REF!</v>
      </c>
      <c r="B29" s="12" t="s">
        <v>149</v>
      </c>
      <c r="C29" s="13" t="e">
        <f>SUM(D8:D17)</f>
        <v>#REF!</v>
      </c>
      <c r="D29" s="13"/>
      <c r="E29" s="31" t="e">
        <f>VLOOKUP(#REF!,#REF!,6,FALSE)</f>
        <v>#REF!</v>
      </c>
      <c r="F29" s="31" t="e">
        <f>C29*E29</f>
        <v>#REF!</v>
      </c>
    </row>
    <row r="30" spans="1:6" ht="13.15" customHeight="1">
      <c r="A30" s="29"/>
      <c r="B30" s="12"/>
      <c r="C30" s="13"/>
      <c r="D30" s="13"/>
      <c r="E30" s="31"/>
      <c r="F30" s="31"/>
    </row>
    <row r="31" spans="1:6" ht="13.15" customHeight="1">
      <c r="A31" s="29"/>
      <c r="B31" s="12"/>
      <c r="C31" s="13"/>
      <c r="D31" s="13"/>
      <c r="E31" s="31"/>
      <c r="F31" s="31"/>
    </row>
    <row r="32" spans="1:6" ht="13">
      <c r="C32" s="19"/>
      <c r="D32" s="19"/>
      <c r="E32" s="33" t="s">
        <v>136</v>
      </c>
      <c r="F32" s="21" t="e">
        <f>ROUND(SUM(F29:F31),0)</f>
        <v>#REF!</v>
      </c>
    </row>
    <row r="34" spans="1:6" ht="13">
      <c r="A34" s="8" t="s">
        <v>143</v>
      </c>
      <c r="C34" s="34"/>
      <c r="D34" s="34"/>
      <c r="E34" s="35"/>
      <c r="F34" s="27"/>
    </row>
    <row r="35" spans="1:6" s="19" customFormat="1" ht="13">
      <c r="A35" s="10" t="s">
        <v>0</v>
      </c>
      <c r="B35" s="10" t="s">
        <v>144</v>
      </c>
      <c r="C35" s="10" t="s">
        <v>145</v>
      </c>
      <c r="D35" s="10"/>
      <c r="E35" s="10" t="s">
        <v>1</v>
      </c>
      <c r="F35" s="28" t="s">
        <v>135</v>
      </c>
    </row>
    <row r="36" spans="1:6">
      <c r="A36" s="36" t="e">
        <f>VLOOKUP(#REF!,[28]!ManoObra[#Data],2,FALSE)</f>
        <v>#REF!</v>
      </c>
      <c r="B36" s="37" t="e">
        <f>VLOOKUP(#REF!,#REF!,7,FALSE)</f>
        <v>#REF!</v>
      </c>
      <c r="C36" s="24" t="e">
        <f>+#REF!</f>
        <v>#REF!</v>
      </c>
      <c r="D36" s="24"/>
      <c r="E36" s="43" t="e">
        <f>E22</f>
        <v>#REF!</v>
      </c>
      <c r="F36" s="23" t="e">
        <f>ROUND(B36*C36/E36,0)</f>
        <v>#REF!</v>
      </c>
    </row>
    <row r="37" spans="1:6">
      <c r="A37" s="36" t="e">
        <f>VLOOKUP(#REF!,[28]!ManoObra[#Data],2,FALSE)</f>
        <v>#REF!</v>
      </c>
      <c r="B37" s="37" t="e">
        <f>VLOOKUP(#REF!,#REF!,7,FALSE)</f>
        <v>#REF!</v>
      </c>
      <c r="C37" s="24" t="e">
        <f>+#REF!</f>
        <v>#REF!</v>
      </c>
      <c r="D37" s="24"/>
      <c r="E37" s="43" t="e">
        <f>E22</f>
        <v>#REF!</v>
      </c>
      <c r="F37" s="23" t="e">
        <f>ROUND(B37*C37/E37,0)</f>
        <v>#REF!</v>
      </c>
    </row>
    <row r="38" spans="1:6">
      <c r="A38" s="42"/>
      <c r="B38" s="37"/>
      <c r="C38" s="24"/>
      <c r="D38" s="24"/>
      <c r="E38" s="17"/>
      <c r="F38" s="23"/>
    </row>
    <row r="39" spans="1:6" ht="13">
      <c r="C39" s="19"/>
      <c r="D39" s="19"/>
      <c r="E39" s="33" t="s">
        <v>136</v>
      </c>
      <c r="F39" s="21" t="e">
        <f>ROUND(SUM(F36:F38),0)</f>
        <v>#REF!</v>
      </c>
    </row>
    <row r="40" spans="1:6" ht="13">
      <c r="C40" s="19"/>
      <c r="D40" s="19"/>
      <c r="F40" s="27"/>
    </row>
    <row r="41" spans="1:6" ht="12.75" customHeight="1">
      <c r="A41" s="19"/>
      <c r="C41" s="265" t="s">
        <v>146</v>
      </c>
      <c r="D41" s="269"/>
      <c r="E41" s="266"/>
      <c r="F41" s="38" t="e">
        <f>F18+F25+F32+F39</f>
        <v>#REF!</v>
      </c>
    </row>
  </sheetData>
  <mergeCells count="3">
    <mergeCell ref="A1:F1"/>
    <mergeCell ref="A4:D4"/>
    <mergeCell ref="C41:E41"/>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BC9-7EB2-4D19-8909-F179F7A6BF18}">
  <sheetPr>
    <tabColor theme="4" tint="0.59999389629810485"/>
    <pageSetUpPr fitToPage="1"/>
  </sheetPr>
  <dimension ref="A1:F37"/>
  <sheetViews>
    <sheetView showGridLines="0" view="pageBreakPreview" zoomScale="80" zoomScaleNormal="120" zoomScaleSheetLayoutView="80" workbookViewId="0">
      <selection activeCell="A2"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General'!B20</f>
        <v>3.1</v>
      </c>
      <c r="C3" s="3"/>
      <c r="D3" s="3"/>
      <c r="E3" s="3"/>
      <c r="F3" s="4" t="s">
        <v>131</v>
      </c>
    </row>
    <row r="4" spans="1:6" ht="61.9" customHeight="1">
      <c r="A4" s="270" t="str">
        <f>+'Presupuesto General'!C20</f>
        <v>Sistema de puesta a tierra con una varilla de cobre 5/8" x 2,4m, bajante en cable de cobre desnudo temple duro o verde Nº 6, con soldadura exotérmica y tratamiento de suelos, caja de inspección de 30 x 30 cm.</v>
      </c>
      <c r="B4" s="271"/>
      <c r="C4" s="271"/>
      <c r="D4" s="272"/>
      <c r="F4" s="5" t="str">
        <f>+'Presupuesto General'!D20</f>
        <v>UN</v>
      </c>
    </row>
    <row r="5" spans="1:6" ht="13">
      <c r="A5" s="6"/>
      <c r="F5" s="7"/>
    </row>
    <row r="6" spans="1:6" ht="13">
      <c r="A6" s="8" t="s">
        <v>132</v>
      </c>
    </row>
    <row r="7" spans="1:6" ht="13">
      <c r="A7" s="9" t="s">
        <v>0</v>
      </c>
      <c r="B7" s="10" t="s">
        <v>133</v>
      </c>
      <c r="C7" s="10" t="s">
        <v>2</v>
      </c>
      <c r="D7" s="10" t="s">
        <v>124</v>
      </c>
      <c r="E7" s="10" t="s">
        <v>134</v>
      </c>
      <c r="F7" s="10" t="s">
        <v>135</v>
      </c>
    </row>
    <row r="8" spans="1:6">
      <c r="A8" s="41" t="e">
        <f>VLOOKUP(#REF!,[28]!Materiales3[#Data],3,FALSE)</f>
        <v>#REF!</v>
      </c>
      <c r="B8" s="12" t="e">
        <f>VLOOKUP(#REF!,[28]!Materiales3[#Data],4,FALSE)</f>
        <v>#REF!</v>
      </c>
      <c r="C8" s="12">
        <v>1</v>
      </c>
      <c r="D8" s="12" t="e">
        <f>VLOOKUP(#REF!,#REF!,5,FALSE)*C8</f>
        <v>#REF!</v>
      </c>
      <c r="E8" s="14" t="e">
        <f>VLOOKUP(#REF!,#REF!,6,FALSE)</f>
        <v>#REF!</v>
      </c>
      <c r="F8" s="14" t="e">
        <f>C8*E8</f>
        <v>#REF!</v>
      </c>
    </row>
    <row r="9" spans="1:6">
      <c r="A9" s="41" t="e">
        <f>VLOOKUP(#REF!,[28]!Materiales3[#Data],3,FALSE)</f>
        <v>#REF!</v>
      </c>
      <c r="B9" s="12" t="e">
        <f>VLOOKUP(#REF!,[28]!Materiales3[#Data],4,FALSE)</f>
        <v>#REF!</v>
      </c>
      <c r="C9" s="12">
        <v>1</v>
      </c>
      <c r="D9" s="12" t="e">
        <f>VLOOKUP(#REF!,#REF!,5,FALSE)*C9</f>
        <v>#REF!</v>
      </c>
      <c r="E9" s="14" t="e">
        <f>VLOOKUP(#REF!,#REF!,6,FALSE)</f>
        <v>#REF!</v>
      </c>
      <c r="F9" s="14" t="e">
        <f t="shared" ref="F9:F13" si="0">C9*E9</f>
        <v>#REF!</v>
      </c>
    </row>
    <row r="10" spans="1:6">
      <c r="A10" s="41" t="e">
        <f>VLOOKUP(#REF!,[28]!Materiales3[#Data],3,FALSE)</f>
        <v>#REF!</v>
      </c>
      <c r="B10" s="12" t="e">
        <f>VLOOKUP(#REF!,[28]!Materiales3[#Data],4,FALSE)</f>
        <v>#REF!</v>
      </c>
      <c r="C10" s="12">
        <v>2</v>
      </c>
      <c r="D10" s="12" t="e">
        <f>VLOOKUP(#REF!,#REF!,5,FALSE)*C10</f>
        <v>#REF!</v>
      </c>
      <c r="E10" s="14" t="e">
        <f>VLOOKUP(#REF!,#REF!,6,FALSE)</f>
        <v>#REF!</v>
      </c>
      <c r="F10" s="14" t="e">
        <f t="shared" si="0"/>
        <v>#REF!</v>
      </c>
    </row>
    <row r="11" spans="1:6">
      <c r="A11" s="41" t="e">
        <f>VLOOKUP(#REF!,[28]!Materiales3[#Data],3,FALSE)</f>
        <v>#REF!</v>
      </c>
      <c r="B11" s="12" t="e">
        <f>VLOOKUP(#REF!,[28]!Materiales3[#Data],4,FALSE)</f>
        <v>#REF!</v>
      </c>
      <c r="C11" s="12">
        <v>1</v>
      </c>
      <c r="D11" s="12" t="e">
        <f>VLOOKUP(#REF!,#REF!,5,FALSE)*C11</f>
        <v>#REF!</v>
      </c>
      <c r="E11" s="14" t="e">
        <f>VLOOKUP(#REF!,#REF!,6,FALSE)</f>
        <v>#REF!</v>
      </c>
      <c r="F11" s="14" t="e">
        <f t="shared" si="0"/>
        <v>#REF!</v>
      </c>
    </row>
    <row r="12" spans="1:6">
      <c r="A12" s="41" t="e">
        <f>VLOOKUP(#REF!,[28]!Materiales3[#Data],3,FALSE)</f>
        <v>#REF!</v>
      </c>
      <c r="B12" s="12" t="e">
        <f>VLOOKUP(#REF!,[28]!Materiales3[#Data],4,FALSE)</f>
        <v>#REF!</v>
      </c>
      <c r="C12" s="12">
        <f>4+3+2+2</f>
        <v>11</v>
      </c>
      <c r="D12" s="12" t="e">
        <f>VLOOKUP(#REF!,#REF!,5,FALSE)*C12</f>
        <v>#REF!</v>
      </c>
      <c r="E12" s="14" t="e">
        <f>VLOOKUP(#REF!,#REF!,6,FALSE)</f>
        <v>#REF!</v>
      </c>
      <c r="F12" s="14" t="e">
        <f t="shared" si="0"/>
        <v>#REF!</v>
      </c>
    </row>
    <row r="13" spans="1:6">
      <c r="A13" s="41" t="e">
        <f>VLOOKUP(#REF!,[28]!Materiales3[#Data],3,FALSE)</f>
        <v>#REF!</v>
      </c>
      <c r="B13" s="12" t="e">
        <f>VLOOKUP(#REF!,[28]!Materiales3[#Data],4,FALSE)</f>
        <v>#REF!</v>
      </c>
      <c r="C13" s="12">
        <v>0.5</v>
      </c>
      <c r="D13" s="12" t="e">
        <f>VLOOKUP(#REF!,#REF!,5,FALSE)*C13</f>
        <v>#REF!</v>
      </c>
      <c r="E13" s="14" t="e">
        <f>VLOOKUP(#REF!,#REF!,6,FALSE)</f>
        <v>#REF!</v>
      </c>
      <c r="F13" s="14" t="e">
        <f t="shared" si="0"/>
        <v>#REF!</v>
      </c>
    </row>
    <row r="14" spans="1:6" ht="13">
      <c r="C14" s="19"/>
      <c r="D14" s="19"/>
      <c r="E14" s="20" t="s">
        <v>136</v>
      </c>
      <c r="F14" s="21" t="e">
        <f>ROUND(SUM(F8:F13),0)</f>
        <v>#REF!</v>
      </c>
    </row>
    <row r="15" spans="1:6">
      <c r="F15" s="45"/>
    </row>
    <row r="16" spans="1:6" ht="13">
      <c r="A16" s="22" t="s">
        <v>137</v>
      </c>
      <c r="F16" s="46"/>
    </row>
    <row r="17" spans="1:6" ht="13">
      <c r="A17" s="9" t="s">
        <v>0</v>
      </c>
      <c r="B17" s="10" t="s">
        <v>147</v>
      </c>
      <c r="C17" s="10" t="s">
        <v>138</v>
      </c>
      <c r="D17" s="10"/>
      <c r="E17" s="10" t="s">
        <v>1</v>
      </c>
      <c r="F17" s="10" t="s">
        <v>135</v>
      </c>
    </row>
    <row r="18" spans="1:6">
      <c r="A18" s="15" t="e">
        <f>VLOOKUP(#REF!,[28]!Equipoyherramienta[#Data],2,FALSE)</f>
        <v>#REF!</v>
      </c>
      <c r="B18" s="16" t="e">
        <f>VLOOKUP(#REF!,[28]!Equipoyherramienta[#Data],3,FALSE)</f>
        <v>#REF!</v>
      </c>
      <c r="C18" s="23">
        <v>0</v>
      </c>
      <c r="D18" s="23"/>
      <c r="E18" s="43" t="e">
        <f>+#REF!</f>
        <v>#REF!</v>
      </c>
      <c r="F18" s="23" t="e">
        <f>ROUND(C18/E18,0)</f>
        <v>#REF!</v>
      </c>
    </row>
    <row r="19" spans="1:6">
      <c r="A19" s="15"/>
      <c r="B19" s="16"/>
      <c r="C19" s="18"/>
      <c r="D19" s="18"/>
      <c r="E19" s="24"/>
      <c r="F19" s="25"/>
    </row>
    <row r="20" spans="1:6">
      <c r="A20" s="15"/>
      <c r="B20" s="16"/>
      <c r="C20" s="18"/>
      <c r="D20" s="18"/>
      <c r="E20" s="24"/>
      <c r="F20" s="25"/>
    </row>
    <row r="21" spans="1:6" ht="13">
      <c r="C21" s="19"/>
      <c r="D21" s="19"/>
      <c r="E21" s="20" t="s">
        <v>136</v>
      </c>
      <c r="F21" s="21" t="e">
        <f>ROUND(SUM(F18:F20),0)</f>
        <v>#REF!</v>
      </c>
    </row>
    <row r="22" spans="1:6" ht="13">
      <c r="C22" s="19"/>
      <c r="D22" s="19"/>
      <c r="E22" s="19"/>
      <c r="F22" s="26"/>
    </row>
    <row r="23" spans="1:6" ht="13">
      <c r="A23" s="8" t="s">
        <v>139</v>
      </c>
      <c r="F23" s="27"/>
    </row>
    <row r="24" spans="1:6" ht="13">
      <c r="A24" s="9" t="s">
        <v>0</v>
      </c>
      <c r="B24" s="10" t="s">
        <v>133</v>
      </c>
      <c r="C24" s="10" t="s">
        <v>124</v>
      </c>
      <c r="D24" s="10"/>
      <c r="E24" s="10" t="s">
        <v>148</v>
      </c>
      <c r="F24" s="28" t="s">
        <v>135</v>
      </c>
    </row>
    <row r="25" spans="1:6" ht="25">
      <c r="A25" s="29" t="e">
        <f>VLOOKUP(#REF!,[28]!Transp.[#Data],2,FALSE)</f>
        <v>#REF!</v>
      </c>
      <c r="B25" s="12" t="s">
        <v>149</v>
      </c>
      <c r="C25" s="13" t="e">
        <f>SUM(D8:D13)</f>
        <v>#REF!</v>
      </c>
      <c r="D25" s="13"/>
      <c r="E25" s="31" t="e">
        <f>VLOOKUP(#REF!,#REF!,6,FALSE)</f>
        <v>#REF!</v>
      </c>
      <c r="F25" s="31" t="e">
        <f>C25*E25</f>
        <v>#REF!</v>
      </c>
    </row>
    <row r="26" spans="1:6" ht="13.15" customHeight="1">
      <c r="A26" s="29"/>
      <c r="B26" s="12"/>
      <c r="C26" s="13"/>
      <c r="D26" s="13"/>
      <c r="E26" s="31"/>
      <c r="F26" s="31"/>
    </row>
    <row r="27" spans="1:6" ht="13.15" customHeight="1">
      <c r="A27" s="29"/>
      <c r="B27" s="12"/>
      <c r="C27" s="13"/>
      <c r="D27" s="13"/>
      <c r="E27" s="31"/>
      <c r="F27" s="31"/>
    </row>
    <row r="28" spans="1:6" ht="13">
      <c r="C28" s="19"/>
      <c r="D28" s="19"/>
      <c r="E28" s="33" t="s">
        <v>136</v>
      </c>
      <c r="F28" s="21" t="e">
        <f>ROUND(SUM(F25:F27),0)</f>
        <v>#REF!</v>
      </c>
    </row>
    <row r="30" spans="1:6" ht="13">
      <c r="A30" s="8" t="s">
        <v>143</v>
      </c>
      <c r="C30" s="34"/>
      <c r="D30" s="34"/>
      <c r="E30" s="35"/>
      <c r="F30" s="27"/>
    </row>
    <row r="31" spans="1:6" s="19" customFormat="1" ht="13">
      <c r="A31" s="10" t="s">
        <v>0</v>
      </c>
      <c r="B31" s="10" t="s">
        <v>144</v>
      </c>
      <c r="C31" s="10" t="s">
        <v>145</v>
      </c>
      <c r="D31" s="10"/>
      <c r="E31" s="10" t="s">
        <v>1</v>
      </c>
      <c r="F31" s="28" t="s">
        <v>135</v>
      </c>
    </row>
    <row r="32" spans="1:6">
      <c r="A32" s="36" t="e">
        <f>VLOOKUP(#REF!,[28]!ManoObra[#Data],2,FALSE)</f>
        <v>#REF!</v>
      </c>
      <c r="B32" s="37">
        <v>0</v>
      </c>
      <c r="C32" s="24" t="e">
        <f>+#REF!</f>
        <v>#REF!</v>
      </c>
      <c r="D32" s="24"/>
      <c r="E32" s="43" t="e">
        <f>E18</f>
        <v>#REF!</v>
      </c>
      <c r="F32" s="23" t="e">
        <f>ROUND(B32*C32/E32,0)</f>
        <v>#REF!</v>
      </c>
    </row>
    <row r="33" spans="1:6">
      <c r="A33" s="36" t="e">
        <f>VLOOKUP(#REF!,[28]!ManoObra[#Data],2,FALSE)</f>
        <v>#REF!</v>
      </c>
      <c r="B33" s="37">
        <v>0</v>
      </c>
      <c r="C33" s="24" t="e">
        <f>+#REF!</f>
        <v>#REF!</v>
      </c>
      <c r="D33" s="24"/>
      <c r="E33" s="43" t="e">
        <f>E18</f>
        <v>#REF!</v>
      </c>
      <c r="F33" s="23" t="e">
        <f>ROUND(B33*C33/E33,0)</f>
        <v>#REF!</v>
      </c>
    </row>
    <row r="34" spans="1:6">
      <c r="A34" s="42"/>
      <c r="B34" s="37"/>
      <c r="C34" s="24"/>
      <c r="D34" s="24"/>
      <c r="E34" s="17"/>
      <c r="F34" s="23"/>
    </row>
    <row r="35" spans="1:6" ht="13">
      <c r="C35" s="19"/>
      <c r="D35" s="19"/>
      <c r="E35" s="33" t="s">
        <v>136</v>
      </c>
      <c r="F35" s="21" t="e">
        <f>ROUND(SUM(F32:F34),0)</f>
        <v>#REF!</v>
      </c>
    </row>
    <row r="36" spans="1:6" ht="13">
      <c r="C36" s="19"/>
      <c r="D36" s="19"/>
      <c r="F36" s="27"/>
    </row>
    <row r="37" spans="1:6" ht="12.75" customHeight="1">
      <c r="A37" s="19"/>
      <c r="C37" s="265" t="s">
        <v>146</v>
      </c>
      <c r="D37" s="269"/>
      <c r="E37" s="266"/>
      <c r="F37" s="38" t="e">
        <f>F14+F21+F28+F35</f>
        <v>#REF!</v>
      </c>
    </row>
  </sheetData>
  <mergeCells count="3">
    <mergeCell ref="A1:F1"/>
    <mergeCell ref="A4:D4"/>
    <mergeCell ref="C37:E37"/>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52FD-55E2-45E4-9D79-E4CB9F801629}">
  <sheetPr>
    <tabColor theme="4" tint="0.59999389629810485"/>
    <pageSetUpPr fitToPage="1"/>
  </sheetPr>
  <dimension ref="A1:F49"/>
  <sheetViews>
    <sheetView showGridLines="0" view="pageBreakPreview" zoomScale="80" zoomScaleNormal="120" zoomScaleSheetLayoutView="80" workbookViewId="0">
      <selection activeCell="Q12" sqref="Q12"/>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General'!B22</f>
        <v>4.1</v>
      </c>
      <c r="C3" s="3"/>
      <c r="D3" s="3"/>
      <c r="E3" s="3"/>
      <c r="F3" s="4" t="s">
        <v>131</v>
      </c>
    </row>
    <row r="4" spans="1:6" ht="61.15" customHeight="1">
      <c r="A4" s="262" t="str">
        <f>+'Presupuesto General'!C22</f>
        <v>Instalaciones Internas que incluyan 4 salidas de alumbrado y 4 tomacorrientes. Se considera implementación de hasta 20 metros de tubería EMT de 3/4" y hasta 80 mts de cable de cobre aislado THHN No. 12 AWG</v>
      </c>
      <c r="B4" s="267"/>
      <c r="C4" s="267"/>
      <c r="D4" s="268"/>
      <c r="F4" s="5" t="str">
        <f>+'Presupuesto General'!D22</f>
        <v>UN</v>
      </c>
    </row>
    <row r="5" spans="1:6" ht="13">
      <c r="A5" s="6"/>
      <c r="F5" s="7"/>
    </row>
    <row r="6" spans="1:6" ht="13">
      <c r="A6" s="22" t="s">
        <v>132</v>
      </c>
    </row>
    <row r="7" spans="1:6" ht="13">
      <c r="A7" s="10" t="s">
        <v>0</v>
      </c>
      <c r="B7" s="10" t="s">
        <v>133</v>
      </c>
      <c r="C7" s="10" t="s">
        <v>2</v>
      </c>
      <c r="D7" s="10" t="s">
        <v>124</v>
      </c>
      <c r="E7" s="10" t="s">
        <v>134</v>
      </c>
      <c r="F7" s="10" t="s">
        <v>135</v>
      </c>
    </row>
    <row r="8" spans="1:6">
      <c r="A8" s="41" t="e">
        <f>VLOOKUP(#REF!,[28]!Materiales3[#Data],3,FALSE)</f>
        <v>#REF!</v>
      </c>
      <c r="B8" s="12" t="e">
        <f>VLOOKUP(#REF!,[28]!Materiales3[#Data],4,FALSE)</f>
        <v>#REF!</v>
      </c>
      <c r="C8" s="12">
        <v>1</v>
      </c>
      <c r="D8" s="12" t="e">
        <f>VLOOKUP(#REF!,#REF!,5,FALSE)*C8</f>
        <v>#REF!</v>
      </c>
      <c r="E8" s="14" t="e">
        <f>VLOOKUP(#REF!,#REF!,6,FALSE)</f>
        <v>#REF!</v>
      </c>
      <c r="F8" s="14" t="e">
        <f>C8*E8</f>
        <v>#REF!</v>
      </c>
    </row>
    <row r="9" spans="1:6" ht="22.15" customHeight="1">
      <c r="A9" s="41" t="e">
        <f>VLOOKUP(#REF!,[28]!Materiales3[#Data],3,FALSE)</f>
        <v>#REF!</v>
      </c>
      <c r="B9" s="12" t="e">
        <f>VLOOKUP(#REF!,[28]!Materiales3[#Data],4,FALSE)</f>
        <v>#REF!</v>
      </c>
      <c r="C9" s="49">
        <v>2</v>
      </c>
      <c r="D9" s="12" t="e">
        <f>VLOOKUP(#REF!,#REF!,5,FALSE)*C9</f>
        <v>#REF!</v>
      </c>
      <c r="E9" s="14" t="e">
        <f>VLOOKUP(#REF!,#REF!,6,FALSE)</f>
        <v>#REF!</v>
      </c>
      <c r="F9" s="14" t="e">
        <f t="shared" ref="F9:F25" si="0">C9*E9</f>
        <v>#REF!</v>
      </c>
    </row>
    <row r="10" spans="1:6" ht="14.5">
      <c r="A10" s="41" t="e">
        <f>VLOOKUP(#REF!,[28]!Materiales3[#Data],3,FALSE)</f>
        <v>#REF!</v>
      </c>
      <c r="B10" s="12" t="e">
        <f>VLOOKUP(#REF!,[28]!Materiales3[#Data],4,FALSE)</f>
        <v>#REF!</v>
      </c>
      <c r="C10" s="49">
        <v>2</v>
      </c>
      <c r="D10" s="12" t="e">
        <f>VLOOKUP(#REF!,#REF!,5,FALSE)*C10</f>
        <v>#REF!</v>
      </c>
      <c r="E10" s="14" t="e">
        <f>VLOOKUP(#REF!,#REF!,6,FALSE)</f>
        <v>#REF!</v>
      </c>
      <c r="F10" s="14" t="e">
        <f t="shared" si="0"/>
        <v>#REF!</v>
      </c>
    </row>
    <row r="11" spans="1:6" ht="14.5">
      <c r="A11" s="41" t="e">
        <f>VLOOKUP(#REF!,[28]!Materiales3[#Data],3,FALSE)</f>
        <v>#REF!</v>
      </c>
      <c r="B11" s="12" t="e">
        <f>VLOOKUP(#REF!,[28]!Materiales3[#Data],4,FALSE)</f>
        <v>#REF!</v>
      </c>
      <c r="C11" s="49">
        <v>4</v>
      </c>
      <c r="D11" s="12" t="e">
        <f>VLOOKUP(#REF!,#REF!,5,FALSE)*C11</f>
        <v>#REF!</v>
      </c>
      <c r="E11" s="14" t="e">
        <f>VLOOKUP(#REF!,#REF!,6,FALSE)</f>
        <v>#REF!</v>
      </c>
      <c r="F11" s="14" t="e">
        <f t="shared" si="0"/>
        <v>#REF!</v>
      </c>
    </row>
    <row r="12" spans="1:6" ht="14.5">
      <c r="A12" s="41" t="e">
        <f>VLOOKUP(#REF!,[28]!Materiales3[#Data],3,FALSE)</f>
        <v>#REF!</v>
      </c>
      <c r="B12" s="12" t="e">
        <f>VLOOKUP(#REF!,[28]!Materiales3[#Data],4,FALSE)</f>
        <v>#REF!</v>
      </c>
      <c r="C12" s="49">
        <v>4</v>
      </c>
      <c r="D12" s="12" t="e">
        <f>VLOOKUP(#REF!,#REF!,5,FALSE)*C12</f>
        <v>#REF!</v>
      </c>
      <c r="E12" s="14" t="e">
        <f>VLOOKUP(#REF!,#REF!,6,FALSE)</f>
        <v>#REF!</v>
      </c>
      <c r="F12" s="14" t="e">
        <f t="shared" si="0"/>
        <v>#REF!</v>
      </c>
    </row>
    <row r="13" spans="1:6" ht="14.5">
      <c r="A13" s="41" t="e">
        <f>VLOOKUP(#REF!,[28]!Materiales3[#Data],3,FALSE)</f>
        <v>#REF!</v>
      </c>
      <c r="B13" s="12" t="e">
        <f>VLOOKUP(#REF!,[28]!Materiales3[#Data],4,FALSE)</f>
        <v>#REF!</v>
      </c>
      <c r="C13" s="49">
        <v>21</v>
      </c>
      <c r="D13" s="12" t="e">
        <f>VLOOKUP(#REF!,#REF!,5,FALSE)*C13</f>
        <v>#REF!</v>
      </c>
      <c r="E13" s="14" t="e">
        <f>VLOOKUP(#REF!,#REF!,6,FALSE)</f>
        <v>#REF!</v>
      </c>
      <c r="F13" s="14" t="e">
        <f t="shared" si="0"/>
        <v>#REF!</v>
      </c>
    </row>
    <row r="14" spans="1:6" ht="14.5">
      <c r="A14" s="41" t="e">
        <f>VLOOKUP(#REF!,[28]!Materiales3[#Data],3,FALSE)</f>
        <v>#REF!</v>
      </c>
      <c r="B14" s="12" t="e">
        <f>VLOOKUP(#REF!,[28]!Materiales3[#Data],4,FALSE)</f>
        <v>#REF!</v>
      </c>
      <c r="C14" s="49">
        <f>25*3</f>
        <v>75</v>
      </c>
      <c r="D14" s="12" t="e">
        <f>VLOOKUP(#REF!,#REF!,5,FALSE)*C14</f>
        <v>#REF!</v>
      </c>
      <c r="E14" s="14" t="e">
        <f>VLOOKUP(#REF!,#REF!,6,FALSE)</f>
        <v>#REF!</v>
      </c>
      <c r="F14" s="14" t="e">
        <f t="shared" si="0"/>
        <v>#REF!</v>
      </c>
    </row>
    <row r="15" spans="1:6" ht="14.5">
      <c r="A15" s="41" t="e">
        <f>VLOOKUP(#REF!,[28]!Materiales3[#Data],3,FALSE)</f>
        <v>#REF!</v>
      </c>
      <c r="B15" s="12" t="e">
        <f>VLOOKUP(#REF!,[28]!Materiales3[#Data],4,FALSE)</f>
        <v>#REF!</v>
      </c>
      <c r="C15" s="49">
        <v>2.1</v>
      </c>
      <c r="D15" s="12" t="e">
        <f>VLOOKUP(#REF!,#REF!,5,FALSE)*C15</f>
        <v>#REF!</v>
      </c>
      <c r="E15" s="14" t="e">
        <f>VLOOKUP(#REF!,#REF!,6,FALSE)</f>
        <v>#REF!</v>
      </c>
      <c r="F15" s="14" t="e">
        <f t="shared" ref="F15" si="1">C15*E15</f>
        <v>#REF!</v>
      </c>
    </row>
    <row r="16" spans="1:6" ht="14.5">
      <c r="A16" s="41" t="e">
        <f>VLOOKUP(#REF!,[28]!Materiales3[#Data],3,FALSE)</f>
        <v>#REF!</v>
      </c>
      <c r="B16" s="12" t="e">
        <f>VLOOKUP(#REF!,[28]!Materiales3[#Data],4,FALSE)</f>
        <v>#REF!</v>
      </c>
      <c r="C16" s="49">
        <v>80</v>
      </c>
      <c r="D16" s="12" t="e">
        <f>VLOOKUP(#REF!,#REF!,5,FALSE)*C16</f>
        <v>#REF!</v>
      </c>
      <c r="E16" s="14" t="e">
        <f>VLOOKUP(#REF!,#REF!,6,FALSE)</f>
        <v>#REF!</v>
      </c>
      <c r="F16" s="14" t="e">
        <f t="shared" si="0"/>
        <v>#REF!</v>
      </c>
    </row>
    <row r="17" spans="1:6" ht="14.5">
      <c r="A17" s="41" t="e">
        <f>VLOOKUP(#REF!,[28]!Materiales3[#Data],3,FALSE)</f>
        <v>#REF!</v>
      </c>
      <c r="B17" s="12" t="e">
        <f>VLOOKUP(#REF!,[28]!Materiales3[#Data],4,FALSE)</f>
        <v>#REF!</v>
      </c>
      <c r="C17" s="49">
        <v>4</v>
      </c>
      <c r="D17" s="12" t="e">
        <f>VLOOKUP(#REF!,#REF!,5,FALSE)*C17</f>
        <v>#REF!</v>
      </c>
      <c r="E17" s="14" t="e">
        <f>VLOOKUP(#REF!,#REF!,6,FALSE)</f>
        <v>#REF!</v>
      </c>
      <c r="F17" s="14" t="e">
        <f t="shared" si="0"/>
        <v>#REF!</v>
      </c>
    </row>
    <row r="18" spans="1:6" ht="14.5">
      <c r="A18" s="41" t="e">
        <f>VLOOKUP(#REF!,[28]!Materiales3[#Data],3,FALSE)</f>
        <v>#REF!</v>
      </c>
      <c r="B18" s="12" t="e">
        <f>VLOOKUP(#REF!,[28]!Materiales3[#Data],4,FALSE)</f>
        <v>#REF!</v>
      </c>
      <c r="C18" s="49">
        <v>40</v>
      </c>
      <c r="D18" s="12" t="e">
        <f>VLOOKUP(#REF!,#REF!,5,FALSE)*C18</f>
        <v>#REF!</v>
      </c>
      <c r="E18" s="14" t="e">
        <f>VLOOKUP(#REF!,#REF!,6,FALSE)</f>
        <v>#REF!</v>
      </c>
      <c r="F18" s="14" t="e">
        <f t="shared" si="0"/>
        <v>#REF!</v>
      </c>
    </row>
    <row r="19" spans="1:6" ht="14.5">
      <c r="A19" s="41" t="e">
        <f>VLOOKUP(#REF!,[28]!Materiales3[#Data],3,FALSE)</f>
        <v>#REF!</v>
      </c>
      <c r="B19" s="12" t="e">
        <f>VLOOKUP(#REF!,[28]!Materiales3[#Data],4,FALSE)</f>
        <v>#REF!</v>
      </c>
      <c r="C19" s="49">
        <v>10</v>
      </c>
      <c r="D19" s="12" t="e">
        <f>VLOOKUP(#REF!,#REF!,5,FALSE)*C19</f>
        <v>#REF!</v>
      </c>
      <c r="E19" s="14" t="e">
        <f>VLOOKUP(#REF!,#REF!,6,FALSE)</f>
        <v>#REF!</v>
      </c>
      <c r="F19" s="14" t="e">
        <f t="shared" si="0"/>
        <v>#REF!</v>
      </c>
    </row>
    <row r="20" spans="1:6" ht="14.5">
      <c r="A20" s="41" t="e">
        <f>VLOOKUP(#REF!,[28]!Materiales3[#Data],3,FALSE)</f>
        <v>#REF!</v>
      </c>
      <c r="B20" s="12" t="e">
        <f>VLOOKUP(#REF!,[28]!Materiales3[#Data],4,FALSE)</f>
        <v>#REF!</v>
      </c>
      <c r="C20" s="49">
        <v>1</v>
      </c>
      <c r="D20" s="12" t="e">
        <f>VLOOKUP(#REF!,#REF!,5,FALSE)*C20</f>
        <v>#REF!</v>
      </c>
      <c r="E20" s="14" t="e">
        <f>VLOOKUP(#REF!,#REF!,6,FALSE)</f>
        <v>#REF!</v>
      </c>
      <c r="F20" s="14" t="e">
        <f t="shared" si="0"/>
        <v>#REF!</v>
      </c>
    </row>
    <row r="21" spans="1:6" ht="14.5">
      <c r="A21" s="41" t="e">
        <f>VLOOKUP(#REF!,[28]!Materiales3[#Data],3,FALSE)</f>
        <v>#REF!</v>
      </c>
      <c r="B21" s="12" t="e">
        <f>VLOOKUP(#REF!,[28]!Materiales3[#Data],4,FALSE)</f>
        <v>#REF!</v>
      </c>
      <c r="C21" s="49">
        <v>3</v>
      </c>
      <c r="D21" s="12" t="e">
        <f>VLOOKUP(#REF!,#REF!,5,FALSE)*C21</f>
        <v>#REF!</v>
      </c>
      <c r="E21" s="14" t="e">
        <f>VLOOKUP(#REF!,#REF!,6,FALSE)</f>
        <v>#REF!</v>
      </c>
      <c r="F21" s="14" t="e">
        <f t="shared" si="0"/>
        <v>#REF!</v>
      </c>
    </row>
    <row r="22" spans="1:6" ht="14.5">
      <c r="A22" s="41" t="e">
        <f>VLOOKUP(#REF!,[28]!Materiales3[#Data],3,FALSE)</f>
        <v>#REF!</v>
      </c>
      <c r="B22" s="12" t="e">
        <f>VLOOKUP(#REF!,[28]!Materiales3[#Data],4,FALSE)</f>
        <v>#REF!</v>
      </c>
      <c r="C22" s="49">
        <v>5</v>
      </c>
      <c r="D22" s="12" t="e">
        <f>VLOOKUP(#REF!,#REF!,5,FALSE)*C22</f>
        <v>#REF!</v>
      </c>
      <c r="E22" s="14" t="e">
        <f>VLOOKUP(#REF!,#REF!,6,FALSE)</f>
        <v>#REF!</v>
      </c>
      <c r="F22" s="14" t="e">
        <f t="shared" si="0"/>
        <v>#REF!</v>
      </c>
    </row>
    <row r="23" spans="1:6" ht="14.5">
      <c r="A23" s="41" t="e">
        <f>VLOOKUP(#REF!,[28]!Materiales3[#Data],3,FALSE)</f>
        <v>#REF!</v>
      </c>
      <c r="B23" s="12" t="e">
        <f>VLOOKUP(#REF!,[28]!Materiales3[#Data],4,FALSE)</f>
        <v>#REF!</v>
      </c>
      <c r="C23" s="49">
        <v>20</v>
      </c>
      <c r="D23" s="12" t="e">
        <f>VLOOKUP(#REF!,#REF!,5,FALSE)*C23</f>
        <v>#REF!</v>
      </c>
      <c r="E23" s="14" t="e">
        <f>VLOOKUP(#REF!,#REF!,6,FALSE)</f>
        <v>#REF!</v>
      </c>
      <c r="F23" s="14" t="e">
        <f t="shared" si="0"/>
        <v>#REF!</v>
      </c>
    </row>
    <row r="24" spans="1:6" ht="14.5">
      <c r="A24" s="41" t="e">
        <f>VLOOKUP(#REF!,[28]!Materiales3[#Data],3,FALSE)</f>
        <v>#REF!</v>
      </c>
      <c r="B24" s="12" t="e">
        <f>VLOOKUP(#REF!,[28]!Materiales3[#Data],4,FALSE)</f>
        <v>#REF!</v>
      </c>
      <c r="C24" s="49">
        <v>8</v>
      </c>
      <c r="D24" s="12" t="e">
        <f>VLOOKUP(#REF!,#REF!,5,FALSE)*C24</f>
        <v>#REF!</v>
      </c>
      <c r="E24" s="14" t="e">
        <f>VLOOKUP(#REF!,#REF!,6,FALSE)</f>
        <v>#REF!</v>
      </c>
      <c r="F24" s="14" t="e">
        <f t="shared" si="0"/>
        <v>#REF!</v>
      </c>
    </row>
    <row r="25" spans="1:6" ht="14.5">
      <c r="A25" s="41" t="e">
        <f>VLOOKUP(#REF!,[28]!Materiales3[#Data],3,FALSE)</f>
        <v>#REF!</v>
      </c>
      <c r="B25" s="12" t="e">
        <f>VLOOKUP(#REF!,[28]!Materiales3[#Data],4,FALSE)</f>
        <v>#REF!</v>
      </c>
      <c r="C25" s="49">
        <v>24</v>
      </c>
      <c r="D25" s="12" t="e">
        <f>VLOOKUP(#REF!,#REF!,5,FALSE)*C25</f>
        <v>#REF!</v>
      </c>
      <c r="E25" s="14" t="e">
        <f>VLOOKUP(#REF!,#REF!,6,FALSE)</f>
        <v>#REF!</v>
      </c>
      <c r="F25" s="14" t="e">
        <f t="shared" si="0"/>
        <v>#REF!</v>
      </c>
    </row>
    <row r="26" spans="1:6" ht="13">
      <c r="C26" s="19"/>
      <c r="D26" s="19"/>
      <c r="E26" s="33" t="s">
        <v>136</v>
      </c>
      <c r="F26" s="21" t="e">
        <f>ROUND(SUM(F8:F25),0)</f>
        <v>#REF!</v>
      </c>
    </row>
    <row r="27" spans="1:6">
      <c r="F27" s="45"/>
    </row>
    <row r="28" spans="1:6" ht="13">
      <c r="A28" s="22" t="s">
        <v>137</v>
      </c>
      <c r="F28" s="46"/>
    </row>
    <row r="29" spans="1:6" ht="13">
      <c r="A29" s="9" t="s">
        <v>0</v>
      </c>
      <c r="B29" s="10" t="s">
        <v>147</v>
      </c>
      <c r="C29" s="10" t="s">
        <v>138</v>
      </c>
      <c r="D29" s="10"/>
      <c r="E29" s="10" t="s">
        <v>1</v>
      </c>
      <c r="F29" s="10" t="s">
        <v>135</v>
      </c>
    </row>
    <row r="30" spans="1:6">
      <c r="A30" s="15" t="e">
        <f>VLOOKUP(#REF!,[28]!Equipoyherramienta[#Data],2,FALSE)</f>
        <v>#REF!</v>
      </c>
      <c r="B30" s="16" t="e">
        <f>VLOOKUP(#REF!,[28]!Equipoyherramienta[#Data],3,FALSE)</f>
        <v>#REF!</v>
      </c>
      <c r="C30" s="23" t="e">
        <f>VLOOKUP(#REF!,#REF!,4,FALSE)</f>
        <v>#REF!</v>
      </c>
      <c r="D30" s="23"/>
      <c r="E30" s="43">
        <v>1</v>
      </c>
      <c r="F30" s="23" t="e">
        <f>ROUND(C30/E30,0)</f>
        <v>#REF!</v>
      </c>
    </row>
    <row r="31" spans="1:6">
      <c r="A31" s="15"/>
      <c r="B31" s="16"/>
      <c r="C31" s="18"/>
      <c r="D31" s="18"/>
      <c r="E31" s="24"/>
      <c r="F31" s="25"/>
    </row>
    <row r="32" spans="1:6">
      <c r="A32" s="15"/>
      <c r="B32" s="16"/>
      <c r="C32" s="18"/>
      <c r="D32" s="18"/>
      <c r="E32" s="24"/>
      <c r="F32" s="25"/>
    </row>
    <row r="33" spans="1:6" ht="13">
      <c r="C33" s="19"/>
      <c r="D33" s="19"/>
      <c r="E33" s="20" t="s">
        <v>136</v>
      </c>
      <c r="F33" s="21" t="e">
        <f>ROUND(SUM(F30:F32),0)</f>
        <v>#REF!</v>
      </c>
    </row>
    <row r="34" spans="1:6" ht="13">
      <c r="C34" s="19"/>
      <c r="D34" s="19"/>
      <c r="E34" s="19"/>
      <c r="F34" s="26"/>
    </row>
    <row r="35" spans="1:6" ht="13">
      <c r="A35" s="8" t="s">
        <v>139</v>
      </c>
      <c r="F35" s="27"/>
    </row>
    <row r="36" spans="1:6" ht="13">
      <c r="A36" s="9" t="s">
        <v>0</v>
      </c>
      <c r="B36" s="10" t="s">
        <v>133</v>
      </c>
      <c r="C36" s="10" t="s">
        <v>124</v>
      </c>
      <c r="D36" s="10"/>
      <c r="E36" s="10" t="s">
        <v>148</v>
      </c>
      <c r="F36" s="28" t="s">
        <v>135</v>
      </c>
    </row>
    <row r="37" spans="1:6" ht="26.5" customHeight="1">
      <c r="A37" s="29" t="e">
        <f>VLOOKUP(#REF!,[28]!Transp.[#Data],2,FALSE)</f>
        <v>#REF!</v>
      </c>
      <c r="B37" s="12" t="s">
        <v>149</v>
      </c>
      <c r="C37" s="13" t="e">
        <f>SUM(D8:D25)</f>
        <v>#REF!</v>
      </c>
      <c r="D37" s="13"/>
      <c r="E37" s="31" t="e">
        <f>VLOOKUP(#REF!,#REF!,6,FALSE)</f>
        <v>#REF!</v>
      </c>
      <c r="F37" s="31" t="e">
        <f>C37*E37</f>
        <v>#REF!</v>
      </c>
    </row>
    <row r="38" spans="1:6" ht="13.15" customHeight="1">
      <c r="A38" s="29"/>
      <c r="B38" s="12"/>
      <c r="C38" s="13"/>
      <c r="D38" s="13"/>
      <c r="E38" s="31"/>
      <c r="F38" s="31"/>
    </row>
    <row r="39" spans="1:6" ht="13.15" customHeight="1">
      <c r="A39" s="29"/>
      <c r="B39" s="12"/>
      <c r="C39" s="13"/>
      <c r="D39" s="13"/>
      <c r="E39" s="31"/>
      <c r="F39" s="31"/>
    </row>
    <row r="40" spans="1:6" ht="13">
      <c r="C40" s="19"/>
      <c r="D40" s="19"/>
      <c r="E40" s="33" t="s">
        <v>136</v>
      </c>
      <c r="F40" s="21" t="e">
        <f>ROUND(SUM(F37:F39),0)</f>
        <v>#REF!</v>
      </c>
    </row>
    <row r="42" spans="1:6" ht="13">
      <c r="A42" s="8" t="s">
        <v>143</v>
      </c>
      <c r="C42" s="34"/>
      <c r="D42" s="34"/>
      <c r="E42" s="35"/>
      <c r="F42" s="27"/>
    </row>
    <row r="43" spans="1:6" s="19" customFormat="1" ht="13">
      <c r="A43" s="10" t="s">
        <v>0</v>
      </c>
      <c r="B43" s="10" t="s">
        <v>144</v>
      </c>
      <c r="C43" s="10" t="s">
        <v>145</v>
      </c>
      <c r="D43" s="10"/>
      <c r="E43" s="10" t="s">
        <v>1</v>
      </c>
      <c r="F43" s="28" t="s">
        <v>135</v>
      </c>
    </row>
    <row r="44" spans="1:6">
      <c r="A44" s="36" t="e">
        <f>VLOOKUP(#REF!,[28]!ManoObra[#Data],2,FALSE)</f>
        <v>#REF!</v>
      </c>
      <c r="B44" s="37">
        <v>0</v>
      </c>
      <c r="C44" s="24" t="e">
        <f>+#REF!</f>
        <v>#REF!</v>
      </c>
      <c r="D44" s="24"/>
      <c r="E44" s="43">
        <v>0</v>
      </c>
      <c r="F44" s="23" t="e">
        <f>ROUND(B44*C44/E44,0)</f>
        <v>#REF!</v>
      </c>
    </row>
    <row r="45" spans="1:6">
      <c r="A45" s="36" t="e">
        <f>VLOOKUP(#REF!,[28]!ManoObra[#Data],2,FALSE)</f>
        <v>#REF!</v>
      </c>
      <c r="B45" s="37">
        <v>0</v>
      </c>
      <c r="C45" s="24" t="e">
        <f>+#REF!</f>
        <v>#REF!</v>
      </c>
      <c r="D45" s="24"/>
      <c r="E45" s="43">
        <v>0</v>
      </c>
      <c r="F45" s="23" t="e">
        <f>ROUND(B45*C45/E45,0)</f>
        <v>#REF!</v>
      </c>
    </row>
    <row r="46" spans="1:6">
      <c r="A46" s="42"/>
      <c r="B46" s="37"/>
      <c r="C46" s="24"/>
      <c r="D46" s="24"/>
      <c r="E46" s="17"/>
      <c r="F46" s="23"/>
    </row>
    <row r="47" spans="1:6" ht="13">
      <c r="C47" s="19"/>
      <c r="D47" s="19"/>
      <c r="E47" s="33" t="s">
        <v>136</v>
      </c>
      <c r="F47" s="21" t="e">
        <f>ROUND(SUM(F44:F46),0)</f>
        <v>#REF!</v>
      </c>
    </row>
    <row r="48" spans="1:6" ht="13">
      <c r="C48" s="19"/>
      <c r="D48" s="19"/>
      <c r="F48" s="27"/>
    </row>
    <row r="49" spans="1:6" ht="12.75" customHeight="1">
      <c r="A49" s="19"/>
      <c r="C49" s="265" t="s">
        <v>146</v>
      </c>
      <c r="D49" s="269"/>
      <c r="E49" s="266"/>
      <c r="F49" s="38" t="e">
        <f>F26+F33+F40+F47</f>
        <v>#REF!</v>
      </c>
    </row>
  </sheetData>
  <mergeCells count="3">
    <mergeCell ref="A1:F1"/>
    <mergeCell ref="A4:D4"/>
    <mergeCell ref="C49:E49"/>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59BA-0A3D-44D1-9209-AE0BF8E3F2B9}">
  <sheetPr>
    <tabColor rgb="FFFFFF00"/>
    <pageSetUpPr fitToPage="1"/>
  </sheetPr>
  <dimension ref="A1:S54"/>
  <sheetViews>
    <sheetView showGridLines="0" view="pageBreakPreview" topLeftCell="A26" zoomScale="55" zoomScaleNormal="80" zoomScaleSheetLayoutView="55" workbookViewId="0">
      <selection activeCell="A44" sqref="A44"/>
    </sheetView>
  </sheetViews>
  <sheetFormatPr baseColWidth="10" defaultColWidth="14.453125" defaultRowHeight="19.899999999999999" customHeight="1"/>
  <cols>
    <col min="1" max="1" width="8.453125" style="50" customWidth="1"/>
    <col min="2" max="2" width="93.7265625" style="50" customWidth="1"/>
    <col min="3" max="3" width="11.7265625" style="50" customWidth="1"/>
    <col min="4" max="4" width="15.26953125" style="50" customWidth="1"/>
    <col min="5" max="5" width="25.81640625" style="50" customWidth="1"/>
    <col min="6" max="6" width="18.7265625" style="50" customWidth="1"/>
    <col min="7" max="7" width="23.7265625" style="50" customWidth="1"/>
    <col min="8" max="8" width="23.81640625" style="50" customWidth="1"/>
    <col min="9" max="17" width="21.453125" style="50" customWidth="1"/>
    <col min="18" max="18" width="21.1796875" style="50" customWidth="1"/>
    <col min="19" max="19" width="20.1796875" style="50" customWidth="1"/>
    <col min="20" max="16384" width="14.453125" style="50"/>
  </cols>
  <sheetData>
    <row r="1" spans="1:19" ht="19.899999999999999" customHeight="1">
      <c r="A1" s="245" t="str">
        <f>+'Presupuesto General'!B5</f>
        <v xml:space="preserve">INSTALACIÓN DE SISTEMAS DE AUTOGENERACIÓN ELÉCTRICA CON TECNOLOGÍA SOLAR FOTOVOLTAICO EN VIVIENDAS RURALES NO INTERCONECTADAS DE LA SUB REGIÓN CENTRO DEL DEPARTAMENTO DEL MAGDALENA                                                                                                                                                                                                                                                                  </v>
      </c>
      <c r="B1" s="246"/>
      <c r="C1" s="246"/>
      <c r="D1" s="246"/>
      <c r="E1" s="246"/>
      <c r="F1" s="246"/>
      <c r="G1" s="246"/>
      <c r="H1" s="246"/>
      <c r="I1" s="246"/>
      <c r="J1" s="246"/>
      <c r="K1" s="246"/>
      <c r="L1" s="246"/>
      <c r="M1" s="246"/>
      <c r="N1" s="246"/>
      <c r="O1" s="246"/>
      <c r="P1" s="246"/>
      <c r="Q1" s="246"/>
    </row>
    <row r="2" spans="1:19" ht="19.899999999999999" customHeight="1" thickBot="1">
      <c r="A2" s="247" t="s">
        <v>72</v>
      </c>
      <c r="B2" s="248"/>
      <c r="C2" s="248"/>
      <c r="D2" s="248"/>
      <c r="E2" s="248"/>
      <c r="F2" s="248"/>
      <c r="G2" s="248"/>
      <c r="H2" s="248"/>
      <c r="I2" s="248"/>
      <c r="J2" s="248"/>
      <c r="K2" s="248"/>
      <c r="L2" s="248"/>
      <c r="M2" s="248"/>
      <c r="N2" s="248"/>
      <c r="O2" s="248"/>
      <c r="P2" s="248"/>
      <c r="Q2" s="248"/>
    </row>
    <row r="3" spans="1:19" s="51" customFormat="1" ht="31.9" customHeight="1" thickBot="1">
      <c r="A3" s="186" t="s">
        <v>12</v>
      </c>
      <c r="B3" s="187" t="s">
        <v>11</v>
      </c>
      <c r="C3" s="187" t="s">
        <v>3</v>
      </c>
      <c r="D3" s="187" t="s">
        <v>13</v>
      </c>
      <c r="E3" s="188" t="s">
        <v>73</v>
      </c>
      <c r="F3" s="189" t="s">
        <v>74</v>
      </c>
      <c r="G3" s="189" t="s">
        <v>75</v>
      </c>
      <c r="H3" s="189" t="s">
        <v>76</v>
      </c>
      <c r="I3" s="189" t="s">
        <v>77</v>
      </c>
      <c r="J3" s="189" t="s">
        <v>78</v>
      </c>
      <c r="K3" s="189" t="s">
        <v>79</v>
      </c>
      <c r="L3" s="189" t="s">
        <v>80</v>
      </c>
      <c r="M3" s="189" t="s">
        <v>81</v>
      </c>
      <c r="N3" s="189" t="s">
        <v>82</v>
      </c>
      <c r="O3" s="189" t="s">
        <v>83</v>
      </c>
      <c r="P3" s="189" t="s">
        <v>84</v>
      </c>
      <c r="Q3" s="189" t="s">
        <v>85</v>
      </c>
    </row>
    <row r="4" spans="1:19" ht="27.65" customHeight="1" thickBot="1">
      <c r="A4" s="195" t="s">
        <v>86</v>
      </c>
      <c r="B4" s="196" t="s">
        <v>87</v>
      </c>
      <c r="C4" s="197"/>
      <c r="D4" s="197"/>
      <c r="E4" s="198"/>
      <c r="F4" s="199" t="s">
        <v>88</v>
      </c>
      <c r="G4" s="199" t="s">
        <v>89</v>
      </c>
      <c r="H4" s="199" t="s">
        <v>90</v>
      </c>
      <c r="I4" s="199" t="s">
        <v>91</v>
      </c>
      <c r="J4" s="199" t="s">
        <v>92</v>
      </c>
      <c r="K4" s="199" t="s">
        <v>93</v>
      </c>
      <c r="L4" s="199" t="s">
        <v>94</v>
      </c>
      <c r="M4" s="199" t="s">
        <v>95</v>
      </c>
      <c r="N4" s="199" t="s">
        <v>96</v>
      </c>
      <c r="O4" s="199" t="s">
        <v>97</v>
      </c>
      <c r="P4" s="199" t="s">
        <v>98</v>
      </c>
      <c r="Q4" s="200" t="s">
        <v>99</v>
      </c>
      <c r="R4" s="52"/>
    </row>
    <row r="5" spans="1:19" ht="27.65" customHeight="1">
      <c r="A5" s="190"/>
      <c r="B5" s="191" t="s">
        <v>100</v>
      </c>
      <c r="C5" s="192" t="s">
        <v>17</v>
      </c>
      <c r="D5" s="192">
        <v>30</v>
      </c>
      <c r="E5" s="193">
        <v>0</v>
      </c>
      <c r="F5" s="201"/>
      <c r="G5" s="194"/>
      <c r="H5" s="193"/>
      <c r="I5" s="193"/>
      <c r="J5" s="193"/>
      <c r="K5" s="193"/>
      <c r="L5" s="193"/>
      <c r="M5" s="193"/>
      <c r="N5" s="193"/>
      <c r="O5" s="193"/>
      <c r="P5" s="193"/>
      <c r="Q5" s="193"/>
      <c r="R5" s="52"/>
    </row>
    <row r="6" spans="1:19" ht="27.65" customHeight="1">
      <c r="A6" s="53"/>
      <c r="B6" s="54" t="s">
        <v>101</v>
      </c>
      <c r="C6" s="55" t="s">
        <v>17</v>
      </c>
      <c r="D6" s="55">
        <v>30</v>
      </c>
      <c r="E6" s="85">
        <v>0</v>
      </c>
      <c r="F6" s="85"/>
      <c r="G6" s="86"/>
      <c r="H6" s="85"/>
      <c r="I6" s="85"/>
      <c r="J6" s="85"/>
      <c r="K6" s="85"/>
      <c r="L6" s="85"/>
      <c r="M6" s="85"/>
      <c r="N6" s="85"/>
      <c r="O6" s="85"/>
      <c r="P6" s="85"/>
      <c r="Q6" s="85"/>
      <c r="R6" s="52"/>
    </row>
    <row r="7" spans="1:19" ht="27.65" customHeight="1">
      <c r="A7" s="53"/>
      <c r="B7" s="54" t="s">
        <v>102</v>
      </c>
      <c r="C7" s="55" t="s">
        <v>17</v>
      </c>
      <c r="D7" s="55">
        <v>30</v>
      </c>
      <c r="E7" s="85">
        <v>0</v>
      </c>
      <c r="F7" s="85"/>
      <c r="G7" s="86"/>
      <c r="H7" s="85"/>
      <c r="I7" s="85"/>
      <c r="J7" s="85"/>
      <c r="K7" s="85"/>
      <c r="L7" s="85"/>
      <c r="M7" s="85"/>
      <c r="N7" s="85"/>
      <c r="O7" s="85"/>
      <c r="P7" s="85"/>
      <c r="Q7" s="85"/>
      <c r="R7" s="52"/>
    </row>
    <row r="8" spans="1:19" ht="27.65" customHeight="1" thickBot="1">
      <c r="A8" s="82"/>
      <c r="B8" s="66" t="s">
        <v>103</v>
      </c>
      <c r="C8" s="83" t="s">
        <v>17</v>
      </c>
      <c r="D8" s="83">
        <v>8</v>
      </c>
      <c r="E8" s="87">
        <v>0</v>
      </c>
      <c r="F8" s="87"/>
      <c r="G8" s="88"/>
      <c r="H8" s="87"/>
      <c r="I8" s="87"/>
      <c r="J8" s="87"/>
      <c r="K8" s="87"/>
      <c r="L8" s="87"/>
      <c r="M8" s="87"/>
      <c r="N8" s="87"/>
      <c r="O8" s="87"/>
      <c r="P8" s="87"/>
      <c r="Q8" s="87"/>
      <c r="R8" s="52"/>
    </row>
    <row r="9" spans="1:19" ht="19.899999999999999" customHeight="1" thickBot="1">
      <c r="A9" s="56" t="s">
        <v>104</v>
      </c>
      <c r="B9" s="91" t="s">
        <v>105</v>
      </c>
      <c r="C9" s="57"/>
      <c r="D9" s="57"/>
      <c r="E9" s="58"/>
      <c r="F9" s="58"/>
      <c r="G9" s="58"/>
      <c r="H9" s="58"/>
      <c r="I9" s="58"/>
      <c r="J9" s="58"/>
      <c r="K9" s="58"/>
      <c r="L9" s="58"/>
      <c r="M9" s="58"/>
      <c r="N9" s="58"/>
      <c r="O9" s="58"/>
      <c r="P9" s="58"/>
      <c r="Q9" s="58"/>
      <c r="R9" s="52"/>
    </row>
    <row r="10" spans="1:19" ht="19.899999999999999" customHeight="1" thickBot="1">
      <c r="A10" s="59">
        <v>1</v>
      </c>
      <c r="B10" s="92" t="str">
        <f>+'Presupuesto General'!C9</f>
        <v>Replanteo de obra</v>
      </c>
      <c r="C10" s="93"/>
      <c r="D10" s="93"/>
      <c r="E10" s="93"/>
      <c r="F10" s="93"/>
      <c r="G10" s="94"/>
      <c r="H10" s="94"/>
      <c r="I10" s="94"/>
      <c r="J10" s="94"/>
      <c r="K10" s="94"/>
      <c r="L10" s="94"/>
      <c r="M10" s="94"/>
      <c r="N10" s="94"/>
      <c r="O10" s="94"/>
      <c r="P10" s="94"/>
      <c r="Q10" s="94"/>
      <c r="R10" s="133">
        <f t="shared" ref="R10:R40" si="0">SUM(F10:Q10)</f>
        <v>0</v>
      </c>
      <c r="S10" s="70">
        <f t="shared" ref="S10:S40" si="1">+R10-E10</f>
        <v>0</v>
      </c>
    </row>
    <row r="11" spans="1:19" ht="19.899999999999999" customHeight="1" thickBot="1">
      <c r="A11" s="116" t="str">
        <f>+'Presupuesto General'!B9</f>
        <v>1.1</v>
      </c>
      <c r="B11" s="117" t="str">
        <f>+'Presupuesto General'!C9</f>
        <v>Replanteo de obra</v>
      </c>
      <c r="C11" s="118" t="str">
        <f>+'Presupuesto General'!D9</f>
        <v>UN</v>
      </c>
      <c r="D11" s="118">
        <f>+'Presupuesto General'!E9</f>
        <v>1028</v>
      </c>
      <c r="E11" s="119" t="e">
        <f>+'Presupuesto General'!M9</f>
        <v>#DIV/0!</v>
      </c>
      <c r="F11" s="120"/>
      <c r="G11" s="121"/>
      <c r="H11" s="122" t="e">
        <f>$E11</f>
        <v>#DIV/0!</v>
      </c>
      <c r="I11" s="120"/>
      <c r="J11" s="120"/>
      <c r="K11" s="120"/>
      <c r="L11" s="120"/>
      <c r="M11" s="120"/>
      <c r="N11" s="120"/>
      <c r="O11" s="120"/>
      <c r="P11" s="120"/>
      <c r="Q11" s="120"/>
      <c r="R11" s="133" t="e">
        <f t="shared" si="0"/>
        <v>#DIV/0!</v>
      </c>
      <c r="S11" s="70" t="e">
        <f t="shared" si="1"/>
        <v>#DIV/0!</v>
      </c>
    </row>
    <row r="12" spans="1:19" ht="19.899999999999999" customHeight="1" thickBot="1">
      <c r="A12" s="106"/>
      <c r="B12" s="115" t="s">
        <v>106</v>
      </c>
      <c r="C12" s="62"/>
      <c r="D12" s="62"/>
      <c r="E12" s="62"/>
      <c r="F12" s="62"/>
      <c r="G12" s="95"/>
      <c r="H12" s="95"/>
      <c r="I12" s="95"/>
      <c r="J12" s="95"/>
      <c r="K12" s="95"/>
      <c r="L12" s="95"/>
      <c r="M12" s="95"/>
      <c r="N12" s="95"/>
      <c r="O12" s="95"/>
      <c r="P12" s="95"/>
      <c r="Q12" s="95"/>
      <c r="R12" s="133">
        <f t="shared" si="0"/>
        <v>0</v>
      </c>
      <c r="S12" s="70">
        <f t="shared" si="1"/>
        <v>0</v>
      </c>
    </row>
    <row r="13" spans="1:19" ht="29.5" customHeight="1">
      <c r="A13" s="96"/>
      <c r="B13" s="108" t="s">
        <v>107</v>
      </c>
      <c r="C13" s="81"/>
      <c r="D13" s="81"/>
      <c r="E13" s="209" t="e">
        <f>+#REF!*0.9</f>
        <v>#REF!</v>
      </c>
      <c r="F13" s="97"/>
      <c r="G13" s="97"/>
      <c r="H13" s="109" t="e">
        <f>$E$13/1</f>
        <v>#REF!</v>
      </c>
      <c r="I13" s="97"/>
      <c r="J13" s="97"/>
      <c r="K13" s="97"/>
      <c r="L13" s="97"/>
      <c r="M13" s="97"/>
      <c r="N13" s="97"/>
      <c r="O13" s="97"/>
      <c r="P13" s="97"/>
      <c r="Q13" s="97"/>
      <c r="R13" s="133" t="e">
        <f t="shared" si="0"/>
        <v>#REF!</v>
      </c>
      <c r="S13" s="70" t="e">
        <f t="shared" si="1"/>
        <v>#REF!</v>
      </c>
    </row>
    <row r="14" spans="1:19" ht="29.5" customHeight="1">
      <c r="A14" s="99"/>
      <c r="B14" s="110" t="s">
        <v>108</v>
      </c>
      <c r="C14" s="55"/>
      <c r="D14" s="55"/>
      <c r="E14" s="210" t="e">
        <f>+#REF!*0.06</f>
        <v>#REF!</v>
      </c>
      <c r="F14" s="100"/>
      <c r="G14" s="100"/>
      <c r="H14" s="100"/>
      <c r="I14" s="111" t="e">
        <f>+$E$14/2</f>
        <v>#REF!</v>
      </c>
      <c r="J14" s="111" t="e">
        <f>+$E$14/2</f>
        <v>#REF!</v>
      </c>
      <c r="K14" s="100"/>
      <c r="L14" s="100"/>
      <c r="M14" s="100"/>
      <c r="N14" s="100"/>
      <c r="O14" s="100"/>
      <c r="P14" s="100"/>
      <c r="Q14" s="100"/>
      <c r="R14" s="133" t="e">
        <f t="shared" si="0"/>
        <v>#REF!</v>
      </c>
      <c r="S14" s="70" t="e">
        <f t="shared" si="1"/>
        <v>#REF!</v>
      </c>
    </row>
    <row r="15" spans="1:19" ht="29.5" customHeight="1" thickBot="1">
      <c r="A15" s="103"/>
      <c r="B15" s="112" t="s">
        <v>109</v>
      </c>
      <c r="C15" s="83"/>
      <c r="D15" s="83"/>
      <c r="E15" s="211" t="e">
        <f>+#REF!*0.04</f>
        <v>#REF!</v>
      </c>
      <c r="F15" s="104"/>
      <c r="G15" s="104"/>
      <c r="H15" s="104"/>
      <c r="I15" s="104"/>
      <c r="J15" s="114" t="e">
        <f>+$E$15/1</f>
        <v>#REF!</v>
      </c>
      <c r="K15" s="104"/>
      <c r="L15" s="104"/>
      <c r="M15" s="104"/>
      <c r="N15" s="104"/>
      <c r="O15" s="104"/>
      <c r="P15" s="104"/>
      <c r="Q15" s="104"/>
      <c r="R15" s="133" t="e">
        <f t="shared" si="0"/>
        <v>#REF!</v>
      </c>
      <c r="S15" s="70" t="e">
        <f t="shared" si="1"/>
        <v>#REF!</v>
      </c>
    </row>
    <row r="16" spans="1:19" ht="19.899999999999999" customHeight="1">
      <c r="A16" s="106">
        <v>2</v>
      </c>
      <c r="B16" s="107" t="str">
        <f>+'[27]Presupuesto General'!C8</f>
        <v>IMPLEMENTAR Y PONER EN FUNCIONAMIENTO EQUIPOS PARA LA OPERACIÓN FOTOVOLTAICA.</v>
      </c>
      <c r="C16" s="62"/>
      <c r="D16" s="62"/>
      <c r="E16" s="62"/>
      <c r="F16" s="62"/>
      <c r="G16" s="95"/>
      <c r="H16" s="95"/>
      <c r="I16" s="95"/>
      <c r="J16" s="95"/>
      <c r="K16" s="95"/>
      <c r="L16" s="95"/>
      <c r="M16" s="95"/>
      <c r="N16" s="95"/>
      <c r="O16" s="95"/>
      <c r="P16" s="95"/>
      <c r="Q16" s="95"/>
      <c r="R16" s="133">
        <f t="shared" si="0"/>
        <v>0</v>
      </c>
      <c r="S16" s="70">
        <f t="shared" si="1"/>
        <v>0</v>
      </c>
    </row>
    <row r="17" spans="1:19" ht="95.5" customHeight="1">
      <c r="A17" s="99" t="str">
        <f>+'Presupuesto General'!B10</f>
        <v>1.2</v>
      </c>
      <c r="B17" s="206" t="str">
        <f>+'Presupuesto General'!C10</f>
        <v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v>
      </c>
      <c r="C17" s="203" t="str">
        <f>+'Presupuesto General'!D10</f>
        <v>UN</v>
      </c>
      <c r="D17" s="203">
        <f>+'Presupuesto General'!E10</f>
        <v>1028</v>
      </c>
      <c r="E17" s="60" t="e">
        <f>+'Presupuesto General'!M10-#REF!</f>
        <v>#DIV/0!</v>
      </c>
      <c r="F17" s="100"/>
      <c r="G17" s="100"/>
      <c r="H17" s="100"/>
      <c r="I17" s="100"/>
      <c r="J17" s="100"/>
      <c r="K17" s="101" t="e">
        <f>+$E17/5</f>
        <v>#DIV/0!</v>
      </c>
      <c r="L17" s="101" t="e">
        <f t="shared" ref="L17:O26" si="2">+$E17/5</f>
        <v>#DIV/0!</v>
      </c>
      <c r="M17" s="101" t="e">
        <f t="shared" si="2"/>
        <v>#DIV/0!</v>
      </c>
      <c r="N17" s="101" t="e">
        <f t="shared" si="2"/>
        <v>#DIV/0!</v>
      </c>
      <c r="O17" s="101" t="e">
        <f>+$E17/5</f>
        <v>#DIV/0!</v>
      </c>
      <c r="P17" s="100"/>
      <c r="Q17" s="102"/>
      <c r="R17" s="133" t="e">
        <f t="shared" si="0"/>
        <v>#DIV/0!</v>
      </c>
      <c r="S17" s="70" t="e">
        <f t="shared" si="1"/>
        <v>#DIV/0!</v>
      </c>
    </row>
    <row r="18" spans="1:19" ht="55.15" customHeight="1">
      <c r="A18" s="99" t="str">
        <f>+'Presupuesto General'!B11</f>
        <v>1.3</v>
      </c>
      <c r="B18" s="206" t="str">
        <f>+'Presupuesto General'!C11</f>
        <v>Suministro e instalación de estructura de soporte de paneles. Incluye poste galvanizado de 4", altura de 3m, incluye base en ángulo, cimentación en concreto con resistencia mínima de 21MPa , excavación y 5 cm solado.</v>
      </c>
      <c r="C18" s="203" t="str">
        <f>+'Presupuesto General'!D11</f>
        <v>UN</v>
      </c>
      <c r="D18" s="203">
        <f>+'Presupuesto General'!E11</f>
        <v>1028</v>
      </c>
      <c r="E18" s="60" t="e">
        <f>+'Presupuesto General'!M11</f>
        <v>#DIV/0!</v>
      </c>
      <c r="F18" s="100"/>
      <c r="G18" s="100"/>
      <c r="H18" s="100"/>
      <c r="I18" s="100"/>
      <c r="J18" s="100"/>
      <c r="K18" s="101" t="e">
        <f t="shared" ref="K18:K26" si="3">+$E18/5</f>
        <v>#DIV/0!</v>
      </c>
      <c r="L18" s="101" t="e">
        <f t="shared" si="2"/>
        <v>#DIV/0!</v>
      </c>
      <c r="M18" s="101" t="e">
        <f t="shared" si="2"/>
        <v>#DIV/0!</v>
      </c>
      <c r="N18" s="101" t="e">
        <f t="shared" si="2"/>
        <v>#DIV/0!</v>
      </c>
      <c r="O18" s="101" t="e">
        <f t="shared" si="2"/>
        <v>#DIV/0!</v>
      </c>
      <c r="P18" s="100"/>
      <c r="Q18" s="102"/>
      <c r="R18" s="133" t="e">
        <f t="shared" si="0"/>
        <v>#DIV/0!</v>
      </c>
      <c r="S18" s="70" t="e">
        <f t="shared" si="1"/>
        <v>#DIV/0!</v>
      </c>
    </row>
    <row r="19" spans="1:19" ht="65.5" customHeight="1">
      <c r="A19" s="99" t="str">
        <f>+'Presupuesto General'!B12</f>
        <v>1.4</v>
      </c>
      <c r="B19" s="206" t="str">
        <f>+'Presupuesto General'!C12</f>
        <v>Suministro e instalación de regulador (controlador) de carga, 50A/24V MPPT Solar, eficiencia mínima del 96%, debe ser apto para cargar baterías tipo LiFePO4. Con todas las protecciones eléctricas necesarias en caso de sobrecarga, cortocircuito, advertencia de alto voltaje</v>
      </c>
      <c r="C19" s="203" t="str">
        <f>+'Presupuesto General'!D12</f>
        <v>UN</v>
      </c>
      <c r="D19" s="203">
        <f>+'Presupuesto General'!E12</f>
        <v>1028</v>
      </c>
      <c r="E19" s="60" t="e">
        <f>+'Presupuesto General'!M12-#REF!</f>
        <v>#DIV/0!</v>
      </c>
      <c r="F19" s="100"/>
      <c r="G19" s="100"/>
      <c r="H19" s="100"/>
      <c r="I19" s="100"/>
      <c r="J19" s="100"/>
      <c r="K19" s="101" t="e">
        <f t="shared" si="3"/>
        <v>#DIV/0!</v>
      </c>
      <c r="L19" s="101" t="e">
        <f t="shared" si="2"/>
        <v>#DIV/0!</v>
      </c>
      <c r="M19" s="101" t="e">
        <f t="shared" si="2"/>
        <v>#DIV/0!</v>
      </c>
      <c r="N19" s="101" t="e">
        <f t="shared" si="2"/>
        <v>#DIV/0!</v>
      </c>
      <c r="O19" s="101" t="e">
        <f t="shared" si="2"/>
        <v>#DIV/0!</v>
      </c>
      <c r="P19" s="100"/>
      <c r="Q19" s="102"/>
      <c r="R19" s="133" t="e">
        <f t="shared" si="0"/>
        <v>#DIV/0!</v>
      </c>
      <c r="S19" s="70" t="e">
        <f t="shared" si="1"/>
        <v>#DIV/0!</v>
      </c>
    </row>
    <row r="20" spans="1:19" ht="55.9" customHeight="1">
      <c r="A20" s="99" t="str">
        <f>+'Presupuesto General'!B13</f>
        <v>1.5</v>
      </c>
      <c r="B20" s="206" t="str">
        <f>+'Presupuesto General'!C13</f>
        <v>Suministro e Instalación de batería de ión - litio tipo fosfato de hierro (LiFePO4) de ciclo profundo de 200 Ah - 25,6 VDC ≥ 3650 ciclos hasta el 80% DOD, con BMS integrado,  vida útil mín de 10 años.</v>
      </c>
      <c r="C20" s="203" t="str">
        <f>+'Presupuesto General'!D13</f>
        <v>UN</v>
      </c>
      <c r="D20" s="203">
        <f>+'Presupuesto General'!E13</f>
        <v>1028</v>
      </c>
      <c r="E20" s="60" t="e">
        <f>+'Presupuesto General'!M13-#REF!</f>
        <v>#DIV/0!</v>
      </c>
      <c r="F20" s="100"/>
      <c r="G20" s="100"/>
      <c r="H20" s="100"/>
      <c r="I20" s="100"/>
      <c r="J20" s="100"/>
      <c r="K20" s="101" t="e">
        <f t="shared" si="3"/>
        <v>#DIV/0!</v>
      </c>
      <c r="L20" s="101" t="e">
        <f t="shared" si="2"/>
        <v>#DIV/0!</v>
      </c>
      <c r="M20" s="101" t="e">
        <f t="shared" si="2"/>
        <v>#DIV/0!</v>
      </c>
      <c r="N20" s="101" t="e">
        <f t="shared" si="2"/>
        <v>#DIV/0!</v>
      </c>
      <c r="O20" s="101" t="e">
        <f t="shared" si="2"/>
        <v>#DIV/0!</v>
      </c>
      <c r="P20" s="100"/>
      <c r="Q20" s="102"/>
      <c r="R20" s="133" t="e">
        <f t="shared" si="0"/>
        <v>#DIV/0!</v>
      </c>
      <c r="S20" s="70" t="e">
        <f t="shared" si="1"/>
        <v>#DIV/0!</v>
      </c>
    </row>
    <row r="21" spans="1:19" ht="46.5">
      <c r="A21" s="99" t="str">
        <f>+'Presupuesto General'!B14</f>
        <v>1.6</v>
      </c>
      <c r="B21" s="206" t="str">
        <f>+'Presupuesto General'!C14</f>
        <v>Suministro e instalación de inversor tipo "off-grid" onda senoidal pura, potencia de 1600 VA, 24 VDC entrada - 120 VAC salida, f=60 Hz, debe garantizar protección y desconexión por bajo voltaje en la batería, protección contra sobrecarga</v>
      </c>
      <c r="C21" s="203" t="str">
        <f>+'Presupuesto General'!D14</f>
        <v>UN</v>
      </c>
      <c r="D21" s="203">
        <f>+'Presupuesto General'!E14</f>
        <v>1028</v>
      </c>
      <c r="E21" s="60" t="e">
        <f>+'Presupuesto General'!M14-#REF!</f>
        <v>#DIV/0!</v>
      </c>
      <c r="F21" s="100"/>
      <c r="G21" s="100"/>
      <c r="H21" s="100"/>
      <c r="I21" s="100"/>
      <c r="J21" s="100"/>
      <c r="K21" s="101" t="e">
        <f t="shared" si="3"/>
        <v>#DIV/0!</v>
      </c>
      <c r="L21" s="101" t="e">
        <f t="shared" si="2"/>
        <v>#DIV/0!</v>
      </c>
      <c r="M21" s="101" t="e">
        <f t="shared" si="2"/>
        <v>#DIV/0!</v>
      </c>
      <c r="N21" s="101" t="e">
        <f t="shared" si="2"/>
        <v>#DIV/0!</v>
      </c>
      <c r="O21" s="101" t="e">
        <f t="shared" si="2"/>
        <v>#DIV/0!</v>
      </c>
      <c r="P21" s="100"/>
      <c r="Q21" s="102"/>
      <c r="R21" s="133" t="e">
        <f t="shared" si="0"/>
        <v>#DIV/0!</v>
      </c>
      <c r="S21" s="70" t="e">
        <f t="shared" si="1"/>
        <v>#DIV/0!</v>
      </c>
    </row>
    <row r="22" spans="1:19" ht="193.15" customHeight="1">
      <c r="A22" s="99" t="str">
        <f>+'Presupuesto General'!B15</f>
        <v>1.7</v>
      </c>
      <c r="B22" s="206" t="str">
        <f>+'Presupuesto General'!C15</f>
        <v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v>
      </c>
      <c r="C22" s="203" t="str">
        <f>+'Presupuesto General'!D15</f>
        <v>UN</v>
      </c>
      <c r="D22" s="203">
        <f>+'Presupuesto General'!E15</f>
        <v>1028</v>
      </c>
      <c r="E22" s="60" t="e">
        <f>+'Presupuesto General'!M15</f>
        <v>#REF!</v>
      </c>
      <c r="F22" s="100"/>
      <c r="G22" s="100"/>
      <c r="H22" s="100"/>
      <c r="I22" s="100"/>
      <c r="J22" s="100"/>
      <c r="K22" s="101" t="e">
        <f t="shared" si="3"/>
        <v>#REF!</v>
      </c>
      <c r="L22" s="101" t="e">
        <f t="shared" si="2"/>
        <v>#REF!</v>
      </c>
      <c r="M22" s="101" t="e">
        <f t="shared" si="2"/>
        <v>#REF!</v>
      </c>
      <c r="N22" s="101" t="e">
        <f t="shared" si="2"/>
        <v>#REF!</v>
      </c>
      <c r="O22" s="101" t="e">
        <f t="shared" si="2"/>
        <v>#REF!</v>
      </c>
      <c r="P22" s="100"/>
      <c r="Q22" s="102"/>
      <c r="R22" s="133" t="e">
        <f t="shared" si="0"/>
        <v>#REF!</v>
      </c>
      <c r="S22" s="70" t="e">
        <f t="shared" si="1"/>
        <v>#REF!</v>
      </c>
    </row>
    <row r="23" spans="1:19" ht="49.15" customHeight="1">
      <c r="A23" s="99" t="str">
        <f>+'Presupuesto General'!B17</f>
        <v>2.1</v>
      </c>
      <c r="B23" s="206" t="str">
        <f>+'Presupuesto General'!C17</f>
        <v>Suministro e instalación de medidor prepago monofásico bifilar 5 (80) A, 120 V, calibrado, incluye Telemedida</v>
      </c>
      <c r="C23" s="203" t="str">
        <f>+'Presupuesto General'!D17</f>
        <v>UN</v>
      </c>
      <c r="D23" s="203">
        <f>+'Presupuesto General'!E17</f>
        <v>1028</v>
      </c>
      <c r="E23" s="60" t="e">
        <f>+'Presupuesto General'!M17</f>
        <v>#REF!</v>
      </c>
      <c r="F23" s="100"/>
      <c r="G23" s="100"/>
      <c r="H23" s="100"/>
      <c r="I23" s="100"/>
      <c r="J23" s="100"/>
      <c r="K23" s="101" t="e">
        <f t="shared" si="3"/>
        <v>#REF!</v>
      </c>
      <c r="L23" s="101" t="e">
        <f t="shared" si="2"/>
        <v>#REF!</v>
      </c>
      <c r="M23" s="101" t="e">
        <f t="shared" si="2"/>
        <v>#REF!</v>
      </c>
      <c r="N23" s="101" t="e">
        <f t="shared" si="2"/>
        <v>#REF!</v>
      </c>
      <c r="O23" s="101" t="e">
        <f t="shared" si="2"/>
        <v>#REF!</v>
      </c>
      <c r="P23" s="100"/>
      <c r="Q23" s="102"/>
      <c r="R23" s="133" t="e">
        <f t="shared" si="0"/>
        <v>#REF!</v>
      </c>
      <c r="S23" s="70" t="e">
        <f t="shared" si="1"/>
        <v>#REF!</v>
      </c>
    </row>
    <row r="24" spans="1:19" ht="62">
      <c r="A24" s="99" t="str">
        <f>+'Presupuesto General'!B18</f>
        <v>2.2</v>
      </c>
      <c r="B24" s="206" t="str">
        <f>+'Presupuesto General'!C18</f>
        <v>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v>
      </c>
      <c r="C24" s="203" t="str">
        <f>+'Presupuesto General'!D18</f>
        <v>UN</v>
      </c>
      <c r="D24" s="203">
        <f>+'Presupuesto General'!E18</f>
        <v>1028</v>
      </c>
      <c r="E24" s="60" t="e">
        <f>+'Presupuesto General'!M18</f>
        <v>#REF!</v>
      </c>
      <c r="F24" s="100"/>
      <c r="G24" s="100"/>
      <c r="H24" s="100"/>
      <c r="I24" s="100"/>
      <c r="J24" s="100"/>
      <c r="K24" s="101" t="e">
        <f t="shared" si="3"/>
        <v>#REF!</v>
      </c>
      <c r="L24" s="101" t="e">
        <f t="shared" si="2"/>
        <v>#REF!</v>
      </c>
      <c r="M24" s="101" t="e">
        <f t="shared" si="2"/>
        <v>#REF!</v>
      </c>
      <c r="N24" s="101" t="e">
        <f t="shared" si="2"/>
        <v>#REF!</v>
      </c>
      <c r="O24" s="101" t="e">
        <f t="shared" si="2"/>
        <v>#REF!</v>
      </c>
      <c r="P24" s="100"/>
      <c r="Q24" s="102"/>
      <c r="R24" s="133" t="e">
        <f t="shared" si="0"/>
        <v>#REF!</v>
      </c>
      <c r="S24" s="70" t="e">
        <f t="shared" si="1"/>
        <v>#REF!</v>
      </c>
    </row>
    <row r="25" spans="1:19" ht="49.15" customHeight="1">
      <c r="A25" s="99" t="str">
        <f>+'Presupuesto General'!B20</f>
        <v>3.1</v>
      </c>
      <c r="B25" s="206" t="str">
        <f>+'Presupuesto General'!C20</f>
        <v>Sistema de puesta a tierra con una varilla de cobre 5/8" x 2,4m, bajante en cable de cobre desnudo temple duro o verde Nº 6, con soldadura exotérmica y tratamiento de suelos, caja de inspección de 30 x 30 cm.</v>
      </c>
      <c r="C25" s="203" t="str">
        <f>+'Presupuesto General'!D20</f>
        <v>UN</v>
      </c>
      <c r="D25" s="203">
        <f>+'Presupuesto General'!E20</f>
        <v>1028</v>
      </c>
      <c r="E25" s="60" t="e">
        <f>+'Presupuesto General'!M20</f>
        <v>#REF!</v>
      </c>
      <c r="F25" s="100"/>
      <c r="G25" s="100"/>
      <c r="H25" s="100"/>
      <c r="I25" s="100"/>
      <c r="J25" s="100"/>
      <c r="K25" s="101" t="e">
        <f t="shared" si="3"/>
        <v>#REF!</v>
      </c>
      <c r="L25" s="101" t="e">
        <f t="shared" si="2"/>
        <v>#REF!</v>
      </c>
      <c r="M25" s="101" t="e">
        <f t="shared" si="2"/>
        <v>#REF!</v>
      </c>
      <c r="N25" s="101" t="e">
        <f t="shared" si="2"/>
        <v>#REF!</v>
      </c>
      <c r="O25" s="101" t="e">
        <f t="shared" si="2"/>
        <v>#REF!</v>
      </c>
      <c r="P25" s="100"/>
      <c r="Q25" s="102"/>
      <c r="R25" s="133" t="e">
        <f t="shared" si="0"/>
        <v>#REF!</v>
      </c>
      <c r="S25" s="70" t="e">
        <f t="shared" si="1"/>
        <v>#REF!</v>
      </c>
    </row>
    <row r="26" spans="1:19" ht="47.5" customHeight="1" thickBot="1">
      <c r="A26" s="103" t="str">
        <f>+'Presupuesto General'!B22</f>
        <v>4.1</v>
      </c>
      <c r="B26" s="207" t="str">
        <f>+'Presupuesto General'!C22</f>
        <v>Instalaciones Internas que incluyan 4 salidas de alumbrado y 4 tomacorrientes. Se considera implementación de hasta 20 metros de tubería EMT de 3/4" y hasta 80 mts de cable de cobre aislado THHN No. 12 AWG</v>
      </c>
      <c r="C26" s="204" t="str">
        <f>+'Presupuesto General'!D22</f>
        <v>UN</v>
      </c>
      <c r="D26" s="204">
        <f>+'Presupuesto General'!E22</f>
        <v>1028</v>
      </c>
      <c r="E26" s="205" t="e">
        <f>+'Presupuesto General'!M22</f>
        <v>#REF!</v>
      </c>
      <c r="F26" s="104"/>
      <c r="G26" s="104"/>
      <c r="H26" s="104"/>
      <c r="I26" s="104"/>
      <c r="J26" s="104"/>
      <c r="K26" s="202" t="e">
        <f t="shared" si="3"/>
        <v>#REF!</v>
      </c>
      <c r="L26" s="202" t="e">
        <f t="shared" si="2"/>
        <v>#REF!</v>
      </c>
      <c r="M26" s="202" t="e">
        <f t="shared" si="2"/>
        <v>#REF!</v>
      </c>
      <c r="N26" s="202" t="e">
        <f t="shared" si="2"/>
        <v>#REF!</v>
      </c>
      <c r="O26" s="202" t="e">
        <f t="shared" si="2"/>
        <v>#REF!</v>
      </c>
      <c r="P26" s="104"/>
      <c r="Q26" s="105"/>
      <c r="R26" s="133" t="e">
        <f t="shared" si="0"/>
        <v>#REF!</v>
      </c>
      <c r="S26" s="70" t="e">
        <f t="shared" si="1"/>
        <v>#REF!</v>
      </c>
    </row>
    <row r="27" spans="1:19" ht="19.899999999999999" customHeight="1" thickBot="1">
      <c r="A27" s="106" t="s">
        <v>110</v>
      </c>
      <c r="B27" s="107" t="s">
        <v>111</v>
      </c>
      <c r="C27" s="62"/>
      <c r="D27" s="62"/>
      <c r="E27" s="62"/>
      <c r="F27" s="62"/>
      <c r="G27" s="95"/>
      <c r="H27" s="95"/>
      <c r="I27" s="95"/>
      <c r="J27" s="95"/>
      <c r="K27" s="95"/>
      <c r="L27" s="95"/>
      <c r="M27" s="95"/>
      <c r="N27" s="95"/>
      <c r="O27" s="95"/>
      <c r="P27" s="95"/>
      <c r="Q27" s="95"/>
      <c r="R27" s="133">
        <f t="shared" si="0"/>
        <v>0</v>
      </c>
      <c r="S27" s="70">
        <f t="shared" si="1"/>
        <v>0</v>
      </c>
    </row>
    <row r="28" spans="1:19" ht="27" customHeight="1">
      <c r="A28" s="123"/>
      <c r="B28" s="63" t="s">
        <v>112</v>
      </c>
      <c r="C28" s="84" t="s">
        <v>17</v>
      </c>
      <c r="D28" s="124">
        <v>30</v>
      </c>
      <c r="E28" s="97"/>
      <c r="F28" s="84"/>
      <c r="G28" s="97"/>
      <c r="H28" s="97"/>
      <c r="I28" s="97"/>
      <c r="J28" s="97"/>
      <c r="K28" s="97"/>
      <c r="L28" s="97"/>
      <c r="M28" s="97"/>
      <c r="N28" s="97"/>
      <c r="O28" s="97"/>
      <c r="P28" s="125"/>
      <c r="Q28" s="98"/>
      <c r="R28" s="133">
        <f t="shared" si="0"/>
        <v>0</v>
      </c>
      <c r="S28" s="70">
        <f t="shared" si="1"/>
        <v>0</v>
      </c>
    </row>
    <row r="29" spans="1:19" ht="27" customHeight="1">
      <c r="A29" s="64"/>
      <c r="B29" s="54" t="s">
        <v>113</v>
      </c>
      <c r="C29" s="85" t="s">
        <v>17</v>
      </c>
      <c r="D29" s="126">
        <v>60</v>
      </c>
      <c r="E29" s="100"/>
      <c r="F29" s="85"/>
      <c r="G29" s="100"/>
      <c r="H29" s="100"/>
      <c r="I29" s="100"/>
      <c r="J29" s="100"/>
      <c r="K29" s="100"/>
      <c r="L29" s="100"/>
      <c r="M29" s="100"/>
      <c r="N29" s="100"/>
      <c r="O29" s="100"/>
      <c r="P29" s="127"/>
      <c r="Q29" s="127"/>
      <c r="R29" s="133">
        <f t="shared" si="0"/>
        <v>0</v>
      </c>
      <c r="S29" s="70">
        <f t="shared" si="1"/>
        <v>0</v>
      </c>
    </row>
    <row r="30" spans="1:19" ht="27" customHeight="1">
      <c r="A30" s="64"/>
      <c r="B30" s="54" t="s">
        <v>114</v>
      </c>
      <c r="C30" s="85" t="s">
        <v>17</v>
      </c>
      <c r="D30" s="126">
        <v>22</v>
      </c>
      <c r="E30" s="100"/>
      <c r="F30" s="85"/>
      <c r="G30" s="100"/>
      <c r="H30" s="100"/>
      <c r="I30" s="100"/>
      <c r="J30" s="100"/>
      <c r="K30" s="100"/>
      <c r="L30" s="100"/>
      <c r="M30" s="100"/>
      <c r="N30" s="100"/>
      <c r="O30" s="100"/>
      <c r="P30" s="61"/>
      <c r="Q30" s="127"/>
      <c r="R30" s="133">
        <f t="shared" si="0"/>
        <v>0</v>
      </c>
      <c r="S30" s="70">
        <f t="shared" si="1"/>
        <v>0</v>
      </c>
    </row>
    <row r="31" spans="1:19" ht="27" customHeight="1" thickBot="1">
      <c r="A31" s="65"/>
      <c r="B31" s="66" t="s">
        <v>115</v>
      </c>
      <c r="C31" s="87" t="s">
        <v>17</v>
      </c>
      <c r="D31" s="128">
        <v>8</v>
      </c>
      <c r="E31" s="104"/>
      <c r="F31" s="87"/>
      <c r="G31" s="104"/>
      <c r="H31" s="104"/>
      <c r="I31" s="104"/>
      <c r="J31" s="104"/>
      <c r="K31" s="104"/>
      <c r="L31" s="104"/>
      <c r="M31" s="104"/>
      <c r="N31" s="104"/>
      <c r="O31" s="104"/>
      <c r="P31" s="113"/>
      <c r="Q31" s="208"/>
      <c r="R31" s="133">
        <f t="shared" si="0"/>
        <v>0</v>
      </c>
      <c r="S31" s="70">
        <f t="shared" si="1"/>
        <v>0</v>
      </c>
    </row>
    <row r="32" spans="1:19" ht="19.899999999999999" customHeight="1">
      <c r="A32" s="251" t="str">
        <f>+'Presupuesto General'!B24</f>
        <v>TOTALES COSTO DIRECTO</v>
      </c>
      <c r="B32" s="252"/>
      <c r="C32" s="252"/>
      <c r="D32" s="252"/>
      <c r="E32" s="67" t="e">
        <f>+'Presupuesto General'!M24</f>
        <v>#DIV/0!</v>
      </c>
      <c r="F32" s="68"/>
      <c r="G32" s="69"/>
      <c r="H32" s="129" t="e">
        <f t="shared" ref="H32:O32" si="4">SUM(H5:H31)</f>
        <v>#DIV/0!</v>
      </c>
      <c r="I32" s="129" t="e">
        <f t="shared" si="4"/>
        <v>#REF!</v>
      </c>
      <c r="J32" s="129" t="e">
        <f t="shared" si="4"/>
        <v>#REF!</v>
      </c>
      <c r="K32" s="129" t="e">
        <f t="shared" si="4"/>
        <v>#DIV/0!</v>
      </c>
      <c r="L32" s="129" t="e">
        <f t="shared" si="4"/>
        <v>#DIV/0!</v>
      </c>
      <c r="M32" s="129" t="e">
        <f t="shared" si="4"/>
        <v>#DIV/0!</v>
      </c>
      <c r="N32" s="129" t="e">
        <f t="shared" si="4"/>
        <v>#DIV/0!</v>
      </c>
      <c r="O32" s="129" t="e">
        <f t="shared" si="4"/>
        <v>#DIV/0!</v>
      </c>
      <c r="P32" s="130"/>
      <c r="Q32" s="130"/>
      <c r="R32" s="133" t="e">
        <f t="shared" si="0"/>
        <v>#DIV/0!</v>
      </c>
      <c r="S32" s="70" t="e">
        <f t="shared" si="1"/>
        <v>#DIV/0!</v>
      </c>
    </row>
    <row r="33" spans="1:19" ht="19.899999999999999" customHeight="1">
      <c r="A33" s="249" t="s">
        <v>116</v>
      </c>
      <c r="B33" s="250"/>
      <c r="C33" s="250"/>
      <c r="D33" s="250"/>
      <c r="E33" s="71" t="e">
        <f>+#REF!</f>
        <v>#REF!</v>
      </c>
      <c r="F33" s="71"/>
      <c r="G33" s="71"/>
      <c r="H33" s="71" t="e">
        <f>+H32*#REF!</f>
        <v>#DIV/0!</v>
      </c>
      <c r="I33" s="71" t="e">
        <f>+I32*#REF!</f>
        <v>#REF!</v>
      </c>
      <c r="J33" s="71" t="e">
        <f>+J32*#REF!</f>
        <v>#REF!</v>
      </c>
      <c r="K33" s="71" t="e">
        <f>+K32*#REF!</f>
        <v>#DIV/0!</v>
      </c>
      <c r="L33" s="71" t="e">
        <f>+L32*#REF!</f>
        <v>#DIV/0!</v>
      </c>
      <c r="M33" s="71" t="e">
        <f>+M32*#REF!</f>
        <v>#DIV/0!</v>
      </c>
      <c r="N33" s="71" t="e">
        <f>+N32*#REF!</f>
        <v>#DIV/0!</v>
      </c>
      <c r="O33" s="71" t="e">
        <f>+O32*#REF!</f>
        <v>#DIV/0!</v>
      </c>
      <c r="P33" s="71"/>
      <c r="Q33" s="71"/>
      <c r="R33" s="133" t="e">
        <f t="shared" si="0"/>
        <v>#DIV/0!</v>
      </c>
      <c r="S33" s="70" t="e">
        <f t="shared" si="1"/>
        <v>#DIV/0!</v>
      </c>
    </row>
    <row r="34" spans="1:19" ht="19.899999999999999" customHeight="1">
      <c r="A34" s="253" t="str">
        <f>+'Presupuesto General'!B29</f>
        <v>TOTALES COSTOS DIRECTOS + INDIRECTOS</v>
      </c>
      <c r="B34" s="250"/>
      <c r="C34" s="250"/>
      <c r="D34" s="250"/>
      <c r="E34" s="71" t="e">
        <f>+'Presupuesto General'!M29</f>
        <v>#DIV/0!</v>
      </c>
      <c r="F34" s="71"/>
      <c r="G34" s="71"/>
      <c r="H34" s="131" t="e">
        <f>+H32+H33</f>
        <v>#DIV/0!</v>
      </c>
      <c r="I34" s="131" t="e">
        <f t="shared" ref="I34:O34" si="5">+I32+I33</f>
        <v>#REF!</v>
      </c>
      <c r="J34" s="131" t="e">
        <f t="shared" si="5"/>
        <v>#REF!</v>
      </c>
      <c r="K34" s="131" t="e">
        <f t="shared" si="5"/>
        <v>#DIV/0!</v>
      </c>
      <c r="L34" s="131" t="e">
        <f t="shared" si="5"/>
        <v>#DIV/0!</v>
      </c>
      <c r="M34" s="131" t="e">
        <f t="shared" si="5"/>
        <v>#DIV/0!</v>
      </c>
      <c r="N34" s="131" t="e">
        <f t="shared" si="5"/>
        <v>#DIV/0!</v>
      </c>
      <c r="O34" s="131" t="e">
        <f t="shared" si="5"/>
        <v>#DIV/0!</v>
      </c>
      <c r="P34" s="71"/>
      <c r="Q34" s="71"/>
      <c r="R34" s="133" t="e">
        <f t="shared" si="0"/>
        <v>#DIV/0!</v>
      </c>
      <c r="S34" s="70" t="e">
        <f t="shared" si="1"/>
        <v>#DIV/0!</v>
      </c>
    </row>
    <row r="35" spans="1:19" ht="19.899999999999999" customHeight="1">
      <c r="A35" s="253" t="e">
        <f>+'Presupuesto General'!#REF!</f>
        <v>#REF!</v>
      </c>
      <c r="B35" s="250"/>
      <c r="C35" s="250"/>
      <c r="D35" s="250"/>
      <c r="E35" s="71" t="e">
        <f>+'Presupuesto General'!#REF!</f>
        <v>#REF!</v>
      </c>
      <c r="F35" s="71"/>
      <c r="G35" s="132"/>
      <c r="H35" s="132" t="e">
        <f>+$E$35/9</f>
        <v>#REF!</v>
      </c>
      <c r="I35" s="132" t="e">
        <f t="shared" ref="I35:P35" si="6">+$E$35/9</f>
        <v>#REF!</v>
      </c>
      <c r="J35" s="132" t="e">
        <f t="shared" si="6"/>
        <v>#REF!</v>
      </c>
      <c r="K35" s="132" t="e">
        <f t="shared" si="6"/>
        <v>#REF!</v>
      </c>
      <c r="L35" s="132" t="e">
        <f t="shared" si="6"/>
        <v>#REF!</v>
      </c>
      <c r="M35" s="132" t="e">
        <f t="shared" si="6"/>
        <v>#REF!</v>
      </c>
      <c r="N35" s="132" t="e">
        <f t="shared" si="6"/>
        <v>#REF!</v>
      </c>
      <c r="O35" s="132" t="e">
        <f t="shared" si="6"/>
        <v>#REF!</v>
      </c>
      <c r="P35" s="132" t="e">
        <f t="shared" si="6"/>
        <v>#REF!</v>
      </c>
      <c r="Q35" s="72"/>
      <c r="R35" s="133" t="e">
        <f t="shared" si="0"/>
        <v>#REF!</v>
      </c>
      <c r="S35" s="70" t="e">
        <f t="shared" si="1"/>
        <v>#REF!</v>
      </c>
    </row>
    <row r="36" spans="1:19" ht="19.899999999999999" customHeight="1">
      <c r="A36" s="253" t="str">
        <f>+'Presupuesto General'!D30</f>
        <v>% GESTIÓN SOCIAL</v>
      </c>
      <c r="B36" s="250"/>
      <c r="C36" s="250"/>
      <c r="D36" s="250"/>
      <c r="E36" s="71" t="e">
        <f>+'Presupuesto General'!M30</f>
        <v>#REF!</v>
      </c>
      <c r="F36" s="71"/>
      <c r="G36" s="71"/>
      <c r="H36" s="71" t="e">
        <f>+$E36/7</f>
        <v>#REF!</v>
      </c>
      <c r="I36" s="71"/>
      <c r="J36" s="71"/>
      <c r="K36" s="71" t="e">
        <f>+$E36/7</f>
        <v>#REF!</v>
      </c>
      <c r="L36" s="71" t="e">
        <f t="shared" ref="L36:P36" si="7">+$E36/7</f>
        <v>#REF!</v>
      </c>
      <c r="M36" s="71" t="e">
        <f t="shared" si="7"/>
        <v>#REF!</v>
      </c>
      <c r="N36" s="71" t="e">
        <f t="shared" si="7"/>
        <v>#REF!</v>
      </c>
      <c r="O36" s="71" t="e">
        <f t="shared" si="7"/>
        <v>#REF!</v>
      </c>
      <c r="P36" s="71" t="e">
        <f t="shared" si="7"/>
        <v>#REF!</v>
      </c>
      <c r="Q36" s="71"/>
      <c r="R36" s="133" t="e">
        <f t="shared" si="0"/>
        <v>#REF!</v>
      </c>
      <c r="S36" s="70" t="e">
        <f t="shared" si="1"/>
        <v>#REF!</v>
      </c>
    </row>
    <row r="37" spans="1:19" ht="19.899999999999999" customHeight="1">
      <c r="A37" s="253" t="str">
        <f>+'Presupuesto General'!D31</f>
        <v>% IMPLEMENTACIÓN PMA</v>
      </c>
      <c r="B37" s="250"/>
      <c r="C37" s="250"/>
      <c r="D37" s="250"/>
      <c r="E37" s="71" t="e">
        <f>+'Presupuesto General'!M31</f>
        <v>#REF!</v>
      </c>
      <c r="F37" s="71"/>
      <c r="G37" s="71"/>
      <c r="H37" s="71" t="e">
        <f>+$E37/6</f>
        <v>#REF!</v>
      </c>
      <c r="I37" s="132"/>
      <c r="J37" s="132"/>
      <c r="K37" s="71" t="e">
        <f>+$E37/6</f>
        <v>#REF!</v>
      </c>
      <c r="L37" s="71" t="e">
        <f t="shared" ref="L37:O37" si="8">+$E37/6</f>
        <v>#REF!</v>
      </c>
      <c r="M37" s="71" t="e">
        <f t="shared" si="8"/>
        <v>#REF!</v>
      </c>
      <c r="N37" s="71" t="e">
        <f t="shared" si="8"/>
        <v>#REF!</v>
      </c>
      <c r="O37" s="71" t="e">
        <f t="shared" si="8"/>
        <v>#REF!</v>
      </c>
      <c r="P37" s="72"/>
      <c r="Q37" s="72"/>
      <c r="R37" s="133" t="e">
        <f t="shared" si="0"/>
        <v>#REF!</v>
      </c>
      <c r="S37" s="70" t="e">
        <f t="shared" si="1"/>
        <v>#REF!</v>
      </c>
    </row>
    <row r="38" spans="1:19" ht="19.899999999999999" customHeight="1">
      <c r="A38" s="253" t="str">
        <f>+'Presupuesto General'!B32</f>
        <v>VALOR TOTAL</v>
      </c>
      <c r="B38" s="250"/>
      <c r="C38" s="250"/>
      <c r="D38" s="250"/>
      <c r="E38" s="71" t="e">
        <f>+'Presupuesto General'!M32</f>
        <v>#DIV/0!</v>
      </c>
      <c r="F38" s="71"/>
      <c r="G38" s="71"/>
      <c r="H38" s="132" t="e">
        <f>+H37+H36+H35+H34</f>
        <v>#REF!</v>
      </c>
      <c r="I38" s="132" t="e">
        <f t="shared" ref="I38:P38" si="9">+I37+I36+I35+I34</f>
        <v>#REF!</v>
      </c>
      <c r="J38" s="132" t="e">
        <f t="shared" si="9"/>
        <v>#REF!</v>
      </c>
      <c r="K38" s="132" t="e">
        <f t="shared" si="9"/>
        <v>#REF!</v>
      </c>
      <c r="L38" s="132" t="e">
        <f t="shared" si="9"/>
        <v>#REF!</v>
      </c>
      <c r="M38" s="132" t="e">
        <f t="shared" si="9"/>
        <v>#REF!</v>
      </c>
      <c r="N38" s="132" t="e">
        <f t="shared" si="9"/>
        <v>#REF!</v>
      </c>
      <c r="O38" s="132" t="e">
        <f t="shared" si="9"/>
        <v>#REF!</v>
      </c>
      <c r="P38" s="132" t="e">
        <f t="shared" si="9"/>
        <v>#REF!</v>
      </c>
      <c r="Q38" s="71"/>
      <c r="R38" s="133" t="e">
        <f t="shared" si="0"/>
        <v>#REF!</v>
      </c>
      <c r="S38" s="70" t="e">
        <f t="shared" si="1"/>
        <v>#REF!</v>
      </c>
    </row>
    <row r="39" spans="1:19" ht="19.899999999999999" customHeight="1">
      <c r="A39" s="253" t="e">
        <f>+'Presupuesto General'!#REF!</f>
        <v>#REF!</v>
      </c>
      <c r="B39" s="250"/>
      <c r="C39" s="250"/>
      <c r="D39" s="250"/>
      <c r="E39" s="71" t="e">
        <f>+'Presupuesto General'!#REF!</f>
        <v>#REF!</v>
      </c>
      <c r="F39" s="71"/>
      <c r="G39" s="73" t="e">
        <f>+$E39/11</f>
        <v>#REF!</v>
      </c>
      <c r="H39" s="73" t="e">
        <f t="shared" ref="H39:Q39" si="10">+$E39/11</f>
        <v>#REF!</v>
      </c>
      <c r="I39" s="73" t="e">
        <f t="shared" si="10"/>
        <v>#REF!</v>
      </c>
      <c r="J39" s="73" t="e">
        <f t="shared" si="10"/>
        <v>#REF!</v>
      </c>
      <c r="K39" s="73" t="e">
        <f t="shared" si="10"/>
        <v>#REF!</v>
      </c>
      <c r="L39" s="73" t="e">
        <f t="shared" si="10"/>
        <v>#REF!</v>
      </c>
      <c r="M39" s="73" t="e">
        <f t="shared" si="10"/>
        <v>#REF!</v>
      </c>
      <c r="N39" s="73" t="e">
        <f t="shared" si="10"/>
        <v>#REF!</v>
      </c>
      <c r="O39" s="73" t="e">
        <f t="shared" si="10"/>
        <v>#REF!</v>
      </c>
      <c r="P39" s="73" t="e">
        <f t="shared" si="10"/>
        <v>#REF!</v>
      </c>
      <c r="Q39" s="73" t="e">
        <f t="shared" si="10"/>
        <v>#REF!</v>
      </c>
      <c r="R39" s="133" t="e">
        <f t="shared" si="0"/>
        <v>#REF!</v>
      </c>
      <c r="S39" s="70" t="e">
        <f t="shared" si="1"/>
        <v>#REF!</v>
      </c>
    </row>
    <row r="40" spans="1:19" ht="19.899999999999999" customHeight="1" thickBot="1">
      <c r="A40" s="258" t="s">
        <v>117</v>
      </c>
      <c r="B40" s="255"/>
      <c r="C40" s="255"/>
      <c r="D40" s="255"/>
      <c r="E40" s="74" t="e">
        <f>+'Presupuesto General'!M34</f>
        <v>#DIV/0!</v>
      </c>
      <c r="F40" s="75">
        <f>SUM(F34:F39)</f>
        <v>0</v>
      </c>
      <c r="G40" s="75" t="e">
        <f>SUM(G38:G39)</f>
        <v>#REF!</v>
      </c>
      <c r="H40" s="75" t="e">
        <f t="shared" ref="H40:Q40" si="11">SUM(H38:H39)</f>
        <v>#REF!</v>
      </c>
      <c r="I40" s="75" t="e">
        <f t="shared" si="11"/>
        <v>#REF!</v>
      </c>
      <c r="J40" s="75" t="e">
        <f t="shared" si="11"/>
        <v>#REF!</v>
      </c>
      <c r="K40" s="75" t="e">
        <f t="shared" si="11"/>
        <v>#REF!</v>
      </c>
      <c r="L40" s="75" t="e">
        <f t="shared" si="11"/>
        <v>#REF!</v>
      </c>
      <c r="M40" s="75" t="e">
        <f t="shared" si="11"/>
        <v>#REF!</v>
      </c>
      <c r="N40" s="75" t="e">
        <f t="shared" si="11"/>
        <v>#REF!</v>
      </c>
      <c r="O40" s="75" t="e">
        <f t="shared" si="11"/>
        <v>#REF!</v>
      </c>
      <c r="P40" s="75" t="e">
        <f t="shared" si="11"/>
        <v>#REF!</v>
      </c>
      <c r="Q40" s="75" t="e">
        <f t="shared" si="11"/>
        <v>#REF!</v>
      </c>
      <c r="R40" s="133" t="e">
        <f t="shared" si="0"/>
        <v>#REF!</v>
      </c>
      <c r="S40" s="70" t="e">
        <f t="shared" si="1"/>
        <v>#REF!</v>
      </c>
    </row>
    <row r="41" spans="1:19" ht="19.899999999999999" customHeight="1" thickBot="1">
      <c r="A41" s="254" t="s">
        <v>118</v>
      </c>
      <c r="B41" s="255"/>
      <c r="C41" s="255"/>
      <c r="D41" s="255"/>
      <c r="E41" s="76"/>
      <c r="F41" s="77" t="e">
        <f>+F40/$E$40</f>
        <v>#DIV/0!</v>
      </c>
      <c r="G41" s="77" t="e">
        <f t="shared" ref="G41:Q41" si="12">+G40/$E$40</f>
        <v>#REF!</v>
      </c>
      <c r="H41" s="77" t="e">
        <f t="shared" si="12"/>
        <v>#REF!</v>
      </c>
      <c r="I41" s="77" t="e">
        <f t="shared" si="12"/>
        <v>#REF!</v>
      </c>
      <c r="J41" s="77" t="e">
        <f t="shared" si="12"/>
        <v>#REF!</v>
      </c>
      <c r="K41" s="77" t="e">
        <f t="shared" si="12"/>
        <v>#REF!</v>
      </c>
      <c r="L41" s="77" t="e">
        <f t="shared" si="12"/>
        <v>#REF!</v>
      </c>
      <c r="M41" s="77" t="e">
        <f t="shared" si="12"/>
        <v>#REF!</v>
      </c>
      <c r="N41" s="77" t="e">
        <f t="shared" si="12"/>
        <v>#REF!</v>
      </c>
      <c r="O41" s="77" t="e">
        <f t="shared" si="12"/>
        <v>#REF!</v>
      </c>
      <c r="P41" s="77" t="e">
        <f t="shared" si="12"/>
        <v>#REF!</v>
      </c>
      <c r="Q41" s="77" t="e">
        <f t="shared" si="12"/>
        <v>#REF!</v>
      </c>
      <c r="R41" s="52"/>
    </row>
    <row r="42" spans="1:19" ht="19.899999999999999" customHeight="1" thickBot="1">
      <c r="A42" s="256" t="s">
        <v>119</v>
      </c>
      <c r="B42" s="257"/>
      <c r="C42" s="257"/>
      <c r="D42" s="257"/>
      <c r="E42" s="89"/>
      <c r="F42" s="90" t="e">
        <f>+F41</f>
        <v>#DIV/0!</v>
      </c>
      <c r="G42" s="90" t="e">
        <f>+G41+F42</f>
        <v>#REF!</v>
      </c>
      <c r="H42" s="90" t="e">
        <f t="shared" ref="H42:P42" si="13">+H41+G42</f>
        <v>#REF!</v>
      </c>
      <c r="I42" s="90" t="e">
        <f t="shared" si="13"/>
        <v>#REF!</v>
      </c>
      <c r="J42" s="90" t="e">
        <f t="shared" si="13"/>
        <v>#REF!</v>
      </c>
      <c r="K42" s="90" t="e">
        <f t="shared" si="13"/>
        <v>#REF!</v>
      </c>
      <c r="L42" s="90" t="e">
        <f t="shared" si="13"/>
        <v>#REF!</v>
      </c>
      <c r="M42" s="90" t="e">
        <f t="shared" si="13"/>
        <v>#REF!</v>
      </c>
      <c r="N42" s="90" t="e">
        <f t="shared" si="13"/>
        <v>#REF!</v>
      </c>
      <c r="O42" s="90" t="e">
        <f t="shared" si="13"/>
        <v>#REF!</v>
      </c>
      <c r="P42" s="90" t="e">
        <f t="shared" si="13"/>
        <v>#REF!</v>
      </c>
      <c r="Q42" s="90" t="e">
        <f t="shared" ref="Q42" si="14">+Q41+P42</f>
        <v>#REF!</v>
      </c>
      <c r="R42" s="52"/>
    </row>
    <row r="43" spans="1:19" ht="19.899999999999999" customHeight="1">
      <c r="A43" s="212" t="s">
        <v>71</v>
      </c>
      <c r="B43" s="213"/>
      <c r="C43" s="52"/>
      <c r="D43" s="52"/>
      <c r="E43" s="52"/>
      <c r="F43" s="52"/>
      <c r="G43" s="52"/>
      <c r="H43" s="52"/>
      <c r="I43" s="52"/>
      <c r="J43" s="52"/>
      <c r="K43" s="52"/>
      <c r="L43" s="52"/>
      <c r="M43" s="52"/>
      <c r="N43" s="52"/>
      <c r="O43" s="52"/>
      <c r="R43" s="52"/>
    </row>
    <row r="44" spans="1:19" ht="19.899999999999999" customHeight="1">
      <c r="A44" s="212"/>
      <c r="B44" s="214"/>
      <c r="R44" s="52"/>
    </row>
    <row r="45" spans="1:19" ht="19.899999999999999" customHeight="1">
      <c r="A45" s="78"/>
      <c r="B45" s="78"/>
      <c r="R45" s="52"/>
    </row>
    <row r="46" spans="1:19" ht="19.899999999999999" customHeight="1">
      <c r="A46" s="78"/>
      <c r="B46" s="78"/>
      <c r="R46" s="52"/>
    </row>
    <row r="47" spans="1:19" ht="19.899999999999999" customHeight="1">
      <c r="A47" s="78"/>
      <c r="B47" s="79"/>
      <c r="R47" s="52"/>
    </row>
    <row r="48" spans="1:19" ht="15.5">
      <c r="A48" s="78"/>
      <c r="B48" s="79"/>
      <c r="E48" s="70"/>
      <c r="R48" s="52"/>
    </row>
    <row r="49" spans="1:18" ht="19.899999999999999" customHeight="1">
      <c r="A49" s="80"/>
      <c r="B49" s="80"/>
      <c r="R49" s="52"/>
    </row>
    <row r="50" spans="1:18" ht="19.899999999999999" customHeight="1">
      <c r="R50" s="52"/>
    </row>
    <row r="51" spans="1:18" ht="19.899999999999999" customHeight="1">
      <c r="R51" s="52"/>
    </row>
    <row r="52" spans="1:18" ht="19.899999999999999" customHeight="1">
      <c r="R52" s="52"/>
    </row>
    <row r="53" spans="1:18" ht="19.899999999999999" customHeight="1">
      <c r="R53" s="52"/>
    </row>
    <row r="54" spans="1:18" ht="19.899999999999999" customHeight="1">
      <c r="R54" s="52"/>
    </row>
  </sheetData>
  <mergeCells count="13">
    <mergeCell ref="A35:D35"/>
    <mergeCell ref="A36:D36"/>
    <mergeCell ref="A41:D41"/>
    <mergeCell ref="A42:D42"/>
    <mergeCell ref="A38:D38"/>
    <mergeCell ref="A39:D39"/>
    <mergeCell ref="A40:D40"/>
    <mergeCell ref="A37:D37"/>
    <mergeCell ref="A1:Q1"/>
    <mergeCell ref="A2:Q2"/>
    <mergeCell ref="A33:D33"/>
    <mergeCell ref="A32:D32"/>
    <mergeCell ref="A34:D34"/>
  </mergeCells>
  <phoneticPr fontId="14" type="noConversion"/>
  <printOptions horizontalCentered="1"/>
  <pageMargins left="0.31496062992125984" right="0.31496062992125984" top="0.74803149606299213" bottom="0.74803149606299213" header="0.31496062992125984" footer="0.31496062992125984"/>
  <pageSetup paperSize="66" scale="65" fitToWidth="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2094-39C0-4C05-AEE6-399BF906197A}">
  <sheetPr>
    <tabColor rgb="FFFFFF00"/>
    <pageSetUpPr fitToPage="1"/>
  </sheetPr>
  <dimension ref="A1:S48"/>
  <sheetViews>
    <sheetView showGridLines="0" view="pageBreakPreview" topLeftCell="A35" zoomScale="55" zoomScaleNormal="80" zoomScaleSheetLayoutView="55" workbookViewId="0">
      <selection activeCell="A44" sqref="A44"/>
    </sheetView>
  </sheetViews>
  <sheetFormatPr baseColWidth="10" defaultColWidth="14.453125" defaultRowHeight="19.899999999999999" customHeight="1"/>
  <cols>
    <col min="1" max="1" width="8.453125" style="50" customWidth="1"/>
    <col min="2" max="2" width="93.7265625" style="50" customWidth="1"/>
    <col min="3" max="3" width="11.7265625" style="50" customWidth="1"/>
    <col min="4" max="4" width="15.26953125" style="50" customWidth="1"/>
    <col min="5" max="5" width="25.81640625" style="50" customWidth="1"/>
    <col min="6" max="6" width="18.7265625" style="50" customWidth="1"/>
    <col min="7" max="17" width="21.453125" style="50" customWidth="1"/>
    <col min="18" max="18" width="21.1796875" style="50" customWidth="1"/>
    <col min="19" max="19" width="20.1796875" style="50" customWidth="1"/>
    <col min="20" max="16384" width="14.453125" style="50"/>
  </cols>
  <sheetData>
    <row r="1" spans="1:19" ht="19.899999999999999" customHeight="1">
      <c r="A1" s="245" t="str">
        <f>+'Presupuesto General'!B5</f>
        <v xml:space="preserve">INSTALACIÓN DE SISTEMAS DE AUTOGENERACIÓN ELÉCTRICA CON TECNOLOGÍA SOLAR FOTOVOLTAICO EN VIVIENDAS RURALES NO INTERCONECTADAS DE LA SUB REGIÓN CENTRO DEL DEPARTAMENTO DEL MAGDALENA                                                                                                                                                                                                                                                                  </v>
      </c>
      <c r="B1" s="246"/>
      <c r="C1" s="246"/>
      <c r="D1" s="246"/>
      <c r="E1" s="246"/>
      <c r="F1" s="246"/>
      <c r="G1" s="246"/>
      <c r="H1" s="246"/>
      <c r="I1" s="246"/>
      <c r="J1" s="246"/>
      <c r="K1" s="246"/>
      <c r="L1" s="246"/>
      <c r="M1" s="246"/>
      <c r="N1" s="246"/>
      <c r="O1" s="246"/>
      <c r="P1" s="246"/>
      <c r="Q1" s="246"/>
    </row>
    <row r="2" spans="1:19" ht="19.899999999999999" customHeight="1" thickBot="1">
      <c r="A2" s="247" t="s">
        <v>72</v>
      </c>
      <c r="B2" s="248"/>
      <c r="C2" s="248"/>
      <c r="D2" s="248"/>
      <c r="E2" s="248"/>
      <c r="F2" s="248"/>
      <c r="G2" s="248"/>
      <c r="H2" s="248"/>
      <c r="I2" s="248"/>
      <c r="J2" s="248"/>
      <c r="K2" s="248"/>
      <c r="L2" s="248"/>
      <c r="M2" s="248"/>
      <c r="N2" s="248"/>
      <c r="O2" s="248"/>
      <c r="P2" s="248"/>
      <c r="Q2" s="248"/>
    </row>
    <row r="3" spans="1:19" s="51" customFormat="1" ht="31.9" customHeight="1" thickBot="1">
      <c r="A3" s="186" t="s">
        <v>12</v>
      </c>
      <c r="B3" s="187" t="s">
        <v>11</v>
      </c>
      <c r="C3" s="187" t="s">
        <v>3</v>
      </c>
      <c r="D3" s="187" t="s">
        <v>120</v>
      </c>
      <c r="E3" s="188" t="s">
        <v>73</v>
      </c>
      <c r="F3" s="189" t="s">
        <v>74</v>
      </c>
      <c r="G3" s="189" t="s">
        <v>75</v>
      </c>
      <c r="H3" s="189" t="s">
        <v>76</v>
      </c>
      <c r="I3" s="189" t="s">
        <v>77</v>
      </c>
      <c r="J3" s="189" t="s">
        <v>78</v>
      </c>
      <c r="K3" s="189" t="s">
        <v>79</v>
      </c>
      <c r="L3" s="189" t="s">
        <v>80</v>
      </c>
      <c r="M3" s="189" t="s">
        <v>81</v>
      </c>
      <c r="N3" s="189" t="s">
        <v>82</v>
      </c>
      <c r="O3" s="189" t="s">
        <v>83</v>
      </c>
      <c r="P3" s="189" t="s">
        <v>84</v>
      </c>
      <c r="Q3" s="189" t="s">
        <v>85</v>
      </c>
    </row>
    <row r="4" spans="1:19" ht="27.65" customHeight="1" thickBot="1">
      <c r="A4" s="195" t="s">
        <v>86</v>
      </c>
      <c r="B4" s="196" t="s">
        <v>87</v>
      </c>
      <c r="C4" s="197"/>
      <c r="D4" s="197"/>
      <c r="E4" s="198"/>
      <c r="F4" s="199" t="s">
        <v>88</v>
      </c>
      <c r="G4" s="199" t="s">
        <v>89</v>
      </c>
      <c r="H4" s="199" t="s">
        <v>90</v>
      </c>
      <c r="I4" s="199" t="s">
        <v>91</v>
      </c>
      <c r="J4" s="199" t="s">
        <v>92</v>
      </c>
      <c r="K4" s="199" t="s">
        <v>93</v>
      </c>
      <c r="L4" s="199" t="s">
        <v>94</v>
      </c>
      <c r="M4" s="199" t="s">
        <v>95</v>
      </c>
      <c r="N4" s="199" t="s">
        <v>96</v>
      </c>
      <c r="O4" s="199" t="s">
        <v>97</v>
      </c>
      <c r="P4" s="199" t="s">
        <v>98</v>
      </c>
      <c r="Q4" s="200" t="s">
        <v>99</v>
      </c>
      <c r="R4" s="52"/>
    </row>
    <row r="5" spans="1:19" ht="27.65" customHeight="1">
      <c r="A5" s="190"/>
      <c r="B5" s="191" t="s">
        <v>100</v>
      </c>
      <c r="C5" s="192" t="s">
        <v>17</v>
      </c>
      <c r="D5" s="192">
        <v>30</v>
      </c>
      <c r="E5" s="193">
        <v>0</v>
      </c>
      <c r="F5" s="201"/>
      <c r="G5" s="194"/>
      <c r="H5" s="193"/>
      <c r="I5" s="193"/>
      <c r="J5" s="193"/>
      <c r="K5" s="193"/>
      <c r="L5" s="193"/>
      <c r="M5" s="193"/>
      <c r="N5" s="193"/>
      <c r="O5" s="193"/>
      <c r="P5" s="193"/>
      <c r="Q5" s="193"/>
      <c r="R5" s="52"/>
    </row>
    <row r="6" spans="1:19" ht="27.65" customHeight="1">
      <c r="A6" s="53"/>
      <c r="B6" s="54" t="s">
        <v>101</v>
      </c>
      <c r="C6" s="55" t="s">
        <v>17</v>
      </c>
      <c r="D6" s="55">
        <v>30</v>
      </c>
      <c r="E6" s="85">
        <v>0</v>
      </c>
      <c r="F6" s="85"/>
      <c r="G6" s="86"/>
      <c r="H6" s="85"/>
      <c r="I6" s="85"/>
      <c r="J6" s="85"/>
      <c r="K6" s="85"/>
      <c r="L6" s="85"/>
      <c r="M6" s="85"/>
      <c r="N6" s="85"/>
      <c r="O6" s="85"/>
      <c r="P6" s="85"/>
      <c r="Q6" s="85"/>
      <c r="R6" s="52"/>
    </row>
    <row r="7" spans="1:19" ht="27.65" customHeight="1">
      <c r="A7" s="53"/>
      <c r="B7" s="54" t="s">
        <v>102</v>
      </c>
      <c r="C7" s="55" t="s">
        <v>17</v>
      </c>
      <c r="D7" s="55">
        <v>30</v>
      </c>
      <c r="E7" s="85">
        <v>0</v>
      </c>
      <c r="F7" s="85"/>
      <c r="G7" s="86"/>
      <c r="H7" s="85"/>
      <c r="I7" s="85"/>
      <c r="J7" s="85"/>
      <c r="K7" s="85"/>
      <c r="L7" s="85"/>
      <c r="M7" s="85"/>
      <c r="N7" s="85"/>
      <c r="O7" s="85"/>
      <c r="P7" s="85"/>
      <c r="Q7" s="85"/>
      <c r="R7" s="52"/>
    </row>
    <row r="8" spans="1:19" ht="27.65" customHeight="1" thickBot="1">
      <c r="A8" s="82"/>
      <c r="B8" s="66" t="s">
        <v>103</v>
      </c>
      <c r="C8" s="83" t="s">
        <v>17</v>
      </c>
      <c r="D8" s="83">
        <v>8</v>
      </c>
      <c r="E8" s="87">
        <v>0</v>
      </c>
      <c r="F8" s="87"/>
      <c r="G8" s="88"/>
      <c r="H8" s="87"/>
      <c r="I8" s="87"/>
      <c r="J8" s="87"/>
      <c r="K8" s="87"/>
      <c r="L8" s="87"/>
      <c r="M8" s="87"/>
      <c r="N8" s="87"/>
      <c r="O8" s="87"/>
      <c r="P8" s="87"/>
      <c r="Q8" s="87"/>
      <c r="R8" s="52"/>
    </row>
    <row r="9" spans="1:19" ht="19.899999999999999" customHeight="1" thickBot="1">
      <c r="A9" s="56" t="s">
        <v>104</v>
      </c>
      <c r="B9" s="91" t="s">
        <v>105</v>
      </c>
      <c r="C9" s="57"/>
      <c r="D9" s="57"/>
      <c r="E9" s="58"/>
      <c r="F9" s="58"/>
      <c r="G9" s="58"/>
      <c r="H9" s="58"/>
      <c r="I9" s="58"/>
      <c r="J9" s="58"/>
      <c r="K9" s="58"/>
      <c r="L9" s="58"/>
      <c r="M9" s="58"/>
      <c r="N9" s="58"/>
      <c r="O9" s="58"/>
      <c r="P9" s="58"/>
      <c r="Q9" s="58"/>
      <c r="R9" s="52"/>
    </row>
    <row r="10" spans="1:19" ht="19.899999999999999" customHeight="1" thickBot="1">
      <c r="A10" s="59">
        <v>1</v>
      </c>
      <c r="B10" s="92" t="str">
        <f>+'Presupuesto General'!C9</f>
        <v>Replanteo de obra</v>
      </c>
      <c r="C10" s="93"/>
      <c r="D10" s="93"/>
      <c r="E10" s="93"/>
      <c r="F10" s="93"/>
      <c r="G10" s="94"/>
      <c r="H10" s="94"/>
      <c r="I10" s="94"/>
      <c r="J10" s="94"/>
      <c r="K10" s="94"/>
      <c r="L10" s="94"/>
      <c r="M10" s="94"/>
      <c r="N10" s="94"/>
      <c r="O10" s="94"/>
      <c r="P10" s="94"/>
      <c r="Q10" s="94"/>
      <c r="R10" s="133"/>
      <c r="S10" s="70"/>
    </row>
    <row r="11" spans="1:19" ht="19.899999999999999" customHeight="1" thickBot="1">
      <c r="A11" s="116" t="str">
        <f>+'Presupuesto General'!B9</f>
        <v>1.1</v>
      </c>
      <c r="B11" s="117" t="str">
        <f>+'Presupuesto General'!C9</f>
        <v>Replanteo de obra</v>
      </c>
      <c r="C11" s="118" t="str">
        <f>+'Presupuesto General'!D9</f>
        <v>UN</v>
      </c>
      <c r="D11" s="118">
        <v>30</v>
      </c>
      <c r="E11" s="119" t="e">
        <f>+'Presupuesto General'!M9*(1+#REF!)</f>
        <v>#DIV/0!</v>
      </c>
      <c r="F11" s="120"/>
      <c r="G11" s="121"/>
      <c r="H11" s="122"/>
      <c r="I11" s="120"/>
      <c r="J11" s="120"/>
      <c r="K11" s="120"/>
      <c r="L11" s="120"/>
      <c r="M11" s="120"/>
      <c r="N11" s="120"/>
      <c r="O11" s="120"/>
      <c r="P11" s="120"/>
      <c r="Q11" s="120"/>
      <c r="R11" s="133"/>
      <c r="S11" s="70"/>
    </row>
    <row r="12" spans="1:19" ht="19.899999999999999" customHeight="1" thickBot="1">
      <c r="A12" s="106"/>
      <c r="B12" s="115" t="s">
        <v>106</v>
      </c>
      <c r="C12" s="62"/>
      <c r="D12" s="62"/>
      <c r="E12" s="62"/>
      <c r="F12" s="62"/>
      <c r="G12" s="95"/>
      <c r="H12" s="95"/>
      <c r="I12" s="95"/>
      <c r="J12" s="95"/>
      <c r="K12" s="95"/>
      <c r="L12" s="95"/>
      <c r="M12" s="95"/>
      <c r="N12" s="95"/>
      <c r="O12" s="95"/>
      <c r="P12" s="95"/>
      <c r="Q12" s="95"/>
      <c r="R12" s="133"/>
      <c r="S12" s="70"/>
    </row>
    <row r="13" spans="1:19" ht="29.5" customHeight="1">
      <c r="A13" s="96"/>
      <c r="B13" s="108" t="s">
        <v>107</v>
      </c>
      <c r="C13" s="81"/>
      <c r="D13" s="81">
        <v>30</v>
      </c>
      <c r="E13" s="209" t="e">
        <f>+#REF!*0.9*(1+#REF!)</f>
        <v>#REF!</v>
      </c>
      <c r="F13" s="97"/>
      <c r="G13" s="97"/>
      <c r="H13" s="109"/>
      <c r="I13" s="97"/>
      <c r="J13" s="97"/>
      <c r="K13" s="97"/>
      <c r="L13" s="97"/>
      <c r="M13" s="97"/>
      <c r="N13" s="97"/>
      <c r="O13" s="97"/>
      <c r="P13" s="97"/>
      <c r="Q13" s="97"/>
      <c r="R13" s="133"/>
      <c r="S13" s="70"/>
    </row>
    <row r="14" spans="1:19" ht="29.5" customHeight="1">
      <c r="A14" s="99"/>
      <c r="B14" s="110" t="s">
        <v>108</v>
      </c>
      <c r="C14" s="55"/>
      <c r="D14" s="55">
        <v>60</v>
      </c>
      <c r="E14" s="210" t="e">
        <f>+#REF!*0.06*(1+#REF!)</f>
        <v>#REF!</v>
      </c>
      <c r="F14" s="100"/>
      <c r="G14" s="100"/>
      <c r="H14" s="100"/>
      <c r="I14" s="111"/>
      <c r="J14" s="111"/>
      <c r="K14" s="100"/>
      <c r="L14" s="100"/>
      <c r="M14" s="100"/>
      <c r="N14" s="100"/>
      <c r="O14" s="100"/>
      <c r="P14" s="100"/>
      <c r="Q14" s="100"/>
      <c r="R14" s="133"/>
      <c r="S14" s="70"/>
    </row>
    <row r="15" spans="1:19" ht="29.5" customHeight="1" thickBot="1">
      <c r="A15" s="103"/>
      <c r="B15" s="112" t="s">
        <v>109</v>
      </c>
      <c r="C15" s="83"/>
      <c r="D15" s="83">
        <v>15</v>
      </c>
      <c r="E15" s="211" t="e">
        <f>+#REF!*0.04*(1+#REF!)</f>
        <v>#REF!</v>
      </c>
      <c r="F15" s="104"/>
      <c r="G15" s="104"/>
      <c r="H15" s="104"/>
      <c r="I15" s="104"/>
      <c r="J15" s="114"/>
      <c r="K15" s="104"/>
      <c r="L15" s="104"/>
      <c r="M15" s="104"/>
      <c r="N15" s="104"/>
      <c r="O15" s="104"/>
      <c r="P15" s="104"/>
      <c r="Q15" s="104"/>
      <c r="R15" s="133"/>
      <c r="S15" s="70"/>
    </row>
    <row r="16" spans="1:19" ht="19.899999999999999" customHeight="1">
      <c r="A16" s="106">
        <v>2</v>
      </c>
      <c r="B16" s="107" t="str">
        <f>+'[27]Presupuesto General'!C8</f>
        <v>IMPLEMENTAR Y PONER EN FUNCIONAMIENTO EQUIPOS PARA LA OPERACIÓN FOTOVOLTAICA.</v>
      </c>
      <c r="C16" s="62"/>
      <c r="D16" s="62"/>
      <c r="E16" s="62"/>
      <c r="F16" s="62"/>
      <c r="G16" s="95"/>
      <c r="H16" s="95"/>
      <c r="I16" s="95"/>
      <c r="J16" s="95"/>
      <c r="K16" s="95"/>
      <c r="L16" s="95"/>
      <c r="M16" s="95"/>
      <c r="N16" s="95"/>
      <c r="O16" s="95"/>
      <c r="P16" s="95"/>
      <c r="Q16" s="95"/>
      <c r="R16" s="133"/>
      <c r="S16" s="70"/>
    </row>
    <row r="17" spans="1:19" ht="95.5" customHeight="1">
      <c r="A17" s="99" t="str">
        <f>+'Presupuesto General'!B10</f>
        <v>1.2</v>
      </c>
      <c r="B17" s="206" t="str">
        <f>+'Presupuesto General'!C10</f>
        <v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v>
      </c>
      <c r="C17" s="55" t="s">
        <v>17</v>
      </c>
      <c r="D17" s="203">
        <v>150</v>
      </c>
      <c r="E17" s="60" t="e">
        <f>('Presupuesto General'!M10-#REF!)*(1+#REF!)</f>
        <v>#DIV/0!</v>
      </c>
      <c r="F17" s="100"/>
      <c r="G17" s="100"/>
      <c r="H17" s="100"/>
      <c r="I17" s="100"/>
      <c r="J17" s="100"/>
      <c r="K17" s="101"/>
      <c r="L17" s="101"/>
      <c r="M17" s="101"/>
      <c r="N17" s="101"/>
      <c r="O17" s="101"/>
      <c r="P17" s="100"/>
      <c r="Q17" s="102"/>
      <c r="R17" s="133"/>
      <c r="S17" s="70"/>
    </row>
    <row r="18" spans="1:19" ht="55.15" customHeight="1">
      <c r="A18" s="99" t="str">
        <f>+'Presupuesto General'!B11</f>
        <v>1.3</v>
      </c>
      <c r="B18" s="206" t="str">
        <f>+'Presupuesto General'!C11</f>
        <v>Suministro e instalación de estructura de soporte de paneles. Incluye poste galvanizado de 4", altura de 3m, incluye base en ángulo, cimentación en concreto con resistencia mínima de 21MPa , excavación y 5 cm solado.</v>
      </c>
      <c r="C18" s="203" t="s">
        <v>17</v>
      </c>
      <c r="D18" s="203">
        <v>150</v>
      </c>
      <c r="E18" s="60" t="e">
        <f>+'Presupuesto General'!M11*(1+#REF!)</f>
        <v>#DIV/0!</v>
      </c>
      <c r="F18" s="100"/>
      <c r="G18" s="100"/>
      <c r="H18" s="100"/>
      <c r="I18" s="100"/>
      <c r="J18" s="100"/>
      <c r="K18" s="101"/>
      <c r="L18" s="101"/>
      <c r="M18" s="101"/>
      <c r="N18" s="101"/>
      <c r="O18" s="101"/>
      <c r="P18" s="100"/>
      <c r="Q18" s="102"/>
      <c r="R18" s="133"/>
      <c r="S18" s="70"/>
    </row>
    <row r="19" spans="1:19" ht="65.5" customHeight="1">
      <c r="A19" s="99" t="str">
        <f>+'Presupuesto General'!B12</f>
        <v>1.4</v>
      </c>
      <c r="B19" s="206" t="str">
        <f>+'Presupuesto General'!C12</f>
        <v>Suministro e instalación de regulador (controlador) de carga, 50A/24V MPPT Solar, eficiencia mínima del 96%, debe ser apto para cargar baterías tipo LiFePO4. Con todas las protecciones eléctricas necesarias en caso de sobrecarga, cortocircuito, advertencia de alto voltaje</v>
      </c>
      <c r="C19" s="203" t="s">
        <v>17</v>
      </c>
      <c r="D19" s="203">
        <v>150</v>
      </c>
      <c r="E19" s="60" t="e">
        <f>('Presupuesto General'!M12-#REF!)*(1+#REF!)</f>
        <v>#DIV/0!</v>
      </c>
      <c r="F19" s="100"/>
      <c r="G19" s="100"/>
      <c r="H19" s="100"/>
      <c r="I19" s="100"/>
      <c r="J19" s="100"/>
      <c r="K19" s="101"/>
      <c r="L19" s="101"/>
      <c r="M19" s="101"/>
      <c r="N19" s="101"/>
      <c r="O19" s="101"/>
      <c r="P19" s="100"/>
      <c r="Q19" s="102"/>
      <c r="R19" s="133"/>
      <c r="S19" s="70"/>
    </row>
    <row r="20" spans="1:19" ht="55.9" customHeight="1">
      <c r="A20" s="99" t="str">
        <f>+'Presupuesto General'!B13</f>
        <v>1.5</v>
      </c>
      <c r="B20" s="206" t="str">
        <f>+'Presupuesto General'!C13</f>
        <v>Suministro e Instalación de batería de ión - litio tipo fosfato de hierro (LiFePO4) de ciclo profundo de 200 Ah - 25,6 VDC ≥ 3650 ciclos hasta el 80% DOD, con BMS integrado,  vida útil mín de 10 años.</v>
      </c>
      <c r="C20" s="203" t="s">
        <v>17</v>
      </c>
      <c r="D20" s="203">
        <v>150</v>
      </c>
      <c r="E20" s="60" t="e">
        <f>('Presupuesto General'!M13-#REF!)*(1+#REF!)</f>
        <v>#DIV/0!</v>
      </c>
      <c r="F20" s="100"/>
      <c r="G20" s="100"/>
      <c r="H20" s="100"/>
      <c r="I20" s="100"/>
      <c r="J20" s="100"/>
      <c r="K20" s="101"/>
      <c r="L20" s="101"/>
      <c r="M20" s="101"/>
      <c r="N20" s="101"/>
      <c r="O20" s="101"/>
      <c r="P20" s="100"/>
      <c r="Q20" s="102"/>
      <c r="R20" s="133"/>
      <c r="S20" s="70"/>
    </row>
    <row r="21" spans="1:19" ht="46.5">
      <c r="A21" s="99" t="str">
        <f>+'Presupuesto General'!B14</f>
        <v>1.6</v>
      </c>
      <c r="B21" s="206" t="str">
        <f>+'Presupuesto General'!C14</f>
        <v>Suministro e instalación de inversor tipo "off-grid" onda senoidal pura, potencia de 1600 VA, 24 VDC entrada - 120 VAC salida, f=60 Hz, debe garantizar protección y desconexión por bajo voltaje en la batería, protección contra sobrecarga</v>
      </c>
      <c r="C21" s="203" t="s">
        <v>17</v>
      </c>
      <c r="D21" s="203">
        <v>150</v>
      </c>
      <c r="E21" s="60" t="e">
        <f>('Presupuesto General'!M14-#REF!)*(1+#REF!)</f>
        <v>#DIV/0!</v>
      </c>
      <c r="F21" s="100"/>
      <c r="G21" s="100"/>
      <c r="H21" s="100"/>
      <c r="I21" s="100"/>
      <c r="J21" s="100"/>
      <c r="K21" s="101"/>
      <c r="L21" s="101"/>
      <c r="M21" s="101"/>
      <c r="N21" s="101"/>
      <c r="O21" s="101"/>
      <c r="P21" s="100"/>
      <c r="Q21" s="102"/>
      <c r="R21" s="133"/>
      <c r="S21" s="70"/>
    </row>
    <row r="22" spans="1:19" ht="193.15" customHeight="1">
      <c r="A22" s="99" t="str">
        <f>+'Presupuesto General'!B15</f>
        <v>1.7</v>
      </c>
      <c r="B22" s="206" t="str">
        <f>+'Presupuesto General'!C15</f>
        <v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v>
      </c>
      <c r="C22" s="203" t="s">
        <v>17</v>
      </c>
      <c r="D22" s="203">
        <v>150</v>
      </c>
      <c r="E22" s="60" t="e">
        <f>+'Presupuesto General'!M15*(1+#REF!)</f>
        <v>#REF!</v>
      </c>
      <c r="F22" s="100"/>
      <c r="G22" s="100"/>
      <c r="H22" s="100"/>
      <c r="I22" s="100"/>
      <c r="J22" s="100"/>
      <c r="K22" s="101"/>
      <c r="L22" s="101"/>
      <c r="M22" s="101"/>
      <c r="N22" s="101"/>
      <c r="O22" s="101"/>
      <c r="P22" s="100"/>
      <c r="Q22" s="102"/>
      <c r="R22" s="133"/>
      <c r="S22" s="70"/>
    </row>
    <row r="23" spans="1:19" ht="49.15" customHeight="1">
      <c r="A23" s="99" t="str">
        <f>+'Presupuesto General'!B17</f>
        <v>2.1</v>
      </c>
      <c r="B23" s="206" t="str">
        <f>+'Presupuesto General'!C17</f>
        <v>Suministro e instalación de medidor prepago monofásico bifilar 5 (80) A, 120 V, calibrado, incluye Telemedida</v>
      </c>
      <c r="C23" s="203" t="s">
        <v>17</v>
      </c>
      <c r="D23" s="203">
        <v>150</v>
      </c>
      <c r="E23" s="60" t="e">
        <f>+'Presupuesto General'!M17*(1+#REF!)</f>
        <v>#REF!</v>
      </c>
      <c r="F23" s="100"/>
      <c r="G23" s="100"/>
      <c r="H23" s="100"/>
      <c r="I23" s="100"/>
      <c r="J23" s="100"/>
      <c r="K23" s="101"/>
      <c r="L23" s="101"/>
      <c r="M23" s="101"/>
      <c r="N23" s="101"/>
      <c r="O23" s="101"/>
      <c r="P23" s="100"/>
      <c r="Q23" s="102"/>
      <c r="R23" s="133"/>
      <c r="S23" s="70"/>
    </row>
    <row r="24" spans="1:19" ht="62">
      <c r="A24" s="99" t="str">
        <f>+'Presupuesto General'!B18</f>
        <v>2.2</v>
      </c>
      <c r="B24" s="206" t="str">
        <f>+'Presupuesto General'!C18</f>
        <v>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v>
      </c>
      <c r="C24" s="203" t="s">
        <v>17</v>
      </c>
      <c r="D24" s="203">
        <v>150</v>
      </c>
      <c r="E24" s="60" t="e">
        <f>+'Presupuesto General'!M18*(1+#REF!)</f>
        <v>#REF!</v>
      </c>
      <c r="F24" s="100"/>
      <c r="G24" s="100"/>
      <c r="H24" s="100"/>
      <c r="I24" s="100"/>
      <c r="J24" s="100"/>
      <c r="K24" s="101"/>
      <c r="L24" s="101"/>
      <c r="M24" s="101"/>
      <c r="N24" s="101"/>
      <c r="O24" s="101"/>
      <c r="P24" s="100"/>
      <c r="Q24" s="102"/>
      <c r="R24" s="133"/>
      <c r="S24" s="70"/>
    </row>
    <row r="25" spans="1:19" ht="49.15" customHeight="1">
      <c r="A25" s="99" t="str">
        <f>+'Presupuesto General'!B20</f>
        <v>3.1</v>
      </c>
      <c r="B25" s="206" t="str">
        <f>+'Presupuesto General'!C20</f>
        <v>Sistema de puesta a tierra con una varilla de cobre 5/8" x 2,4m, bajante en cable de cobre desnudo temple duro o verde Nº 6, con soldadura exotérmica y tratamiento de suelos, caja de inspección de 30 x 30 cm.</v>
      </c>
      <c r="C25" s="203" t="s">
        <v>17</v>
      </c>
      <c r="D25" s="203">
        <v>150</v>
      </c>
      <c r="E25" s="60" t="e">
        <f>+'Presupuesto General'!M20*(1+#REF!)</f>
        <v>#REF!</v>
      </c>
      <c r="F25" s="100"/>
      <c r="G25" s="100"/>
      <c r="H25" s="100"/>
      <c r="I25" s="100"/>
      <c r="J25" s="100"/>
      <c r="K25" s="101"/>
      <c r="L25" s="101"/>
      <c r="M25" s="101"/>
      <c r="N25" s="101"/>
      <c r="O25" s="101"/>
      <c r="P25" s="100"/>
      <c r="Q25" s="102"/>
      <c r="R25" s="133"/>
      <c r="S25" s="70"/>
    </row>
    <row r="26" spans="1:19" ht="47.5" customHeight="1" thickBot="1">
      <c r="A26" s="103" t="str">
        <f>+'Presupuesto General'!B22</f>
        <v>4.1</v>
      </c>
      <c r="B26" s="207" t="str">
        <f>+'Presupuesto General'!C22</f>
        <v>Instalaciones Internas que incluyan 4 salidas de alumbrado y 4 tomacorrientes. Se considera implementación de hasta 20 metros de tubería EMT de 3/4" y hasta 80 mts de cable de cobre aislado THHN No. 12 AWG</v>
      </c>
      <c r="C26" s="204" t="s">
        <v>17</v>
      </c>
      <c r="D26" s="204">
        <v>150</v>
      </c>
      <c r="E26" s="205" t="e">
        <f>+'Presupuesto General'!M22*(1+#REF!)</f>
        <v>#REF!</v>
      </c>
      <c r="F26" s="104"/>
      <c r="G26" s="104"/>
      <c r="H26" s="104"/>
      <c r="I26" s="104"/>
      <c r="J26" s="104"/>
      <c r="K26" s="202"/>
      <c r="L26" s="202"/>
      <c r="M26" s="202"/>
      <c r="N26" s="202"/>
      <c r="O26" s="202"/>
      <c r="P26" s="104"/>
      <c r="Q26" s="105"/>
      <c r="R26" s="133"/>
      <c r="S26" s="70"/>
    </row>
    <row r="27" spans="1:19" ht="19.899999999999999" customHeight="1" thickBot="1">
      <c r="A27" s="106" t="s">
        <v>110</v>
      </c>
      <c r="B27" s="107" t="s">
        <v>111</v>
      </c>
      <c r="C27" s="62"/>
      <c r="D27" s="62"/>
      <c r="E27" s="62"/>
      <c r="F27" s="62"/>
      <c r="G27" s="95"/>
      <c r="H27" s="95"/>
      <c r="I27" s="95"/>
      <c r="J27" s="95"/>
      <c r="K27" s="95"/>
      <c r="L27" s="95"/>
      <c r="M27" s="95"/>
      <c r="N27" s="95"/>
      <c r="O27" s="95"/>
      <c r="P27" s="95"/>
      <c r="Q27" s="95"/>
      <c r="R27" s="133"/>
      <c r="S27" s="70"/>
    </row>
    <row r="28" spans="1:19" ht="27" customHeight="1">
      <c r="A28" s="123"/>
      <c r="B28" s="63" t="s">
        <v>112</v>
      </c>
      <c r="C28" s="84" t="s">
        <v>17</v>
      </c>
      <c r="D28" s="124">
        <v>30</v>
      </c>
      <c r="E28" s="97"/>
      <c r="F28" s="84"/>
      <c r="G28" s="97"/>
      <c r="H28" s="97"/>
      <c r="I28" s="97"/>
      <c r="J28" s="97"/>
      <c r="K28" s="97"/>
      <c r="L28" s="97"/>
      <c r="M28" s="97"/>
      <c r="N28" s="97"/>
      <c r="O28" s="97"/>
      <c r="P28" s="125"/>
      <c r="Q28" s="98"/>
      <c r="R28" s="133"/>
      <c r="S28" s="70"/>
    </row>
    <row r="29" spans="1:19" ht="27" customHeight="1">
      <c r="A29" s="64"/>
      <c r="B29" s="54" t="s">
        <v>113</v>
      </c>
      <c r="C29" s="85" t="s">
        <v>17</v>
      </c>
      <c r="D29" s="126">
        <v>60</v>
      </c>
      <c r="E29" s="100"/>
      <c r="F29" s="85"/>
      <c r="G29" s="100"/>
      <c r="H29" s="100"/>
      <c r="I29" s="100"/>
      <c r="J29" s="100"/>
      <c r="K29" s="100"/>
      <c r="L29" s="100"/>
      <c r="M29" s="100"/>
      <c r="N29" s="100"/>
      <c r="O29" s="100"/>
      <c r="P29" s="127"/>
      <c r="Q29" s="127"/>
      <c r="R29" s="133"/>
      <c r="S29" s="70"/>
    </row>
    <row r="30" spans="1:19" ht="27" customHeight="1">
      <c r="A30" s="64"/>
      <c r="B30" s="54" t="s">
        <v>114</v>
      </c>
      <c r="C30" s="85" t="s">
        <v>17</v>
      </c>
      <c r="D30" s="126">
        <v>22</v>
      </c>
      <c r="E30" s="100"/>
      <c r="F30" s="85"/>
      <c r="G30" s="100"/>
      <c r="H30" s="100"/>
      <c r="I30" s="100"/>
      <c r="J30" s="100"/>
      <c r="K30" s="100"/>
      <c r="L30" s="100"/>
      <c r="M30" s="100"/>
      <c r="N30" s="100"/>
      <c r="O30" s="100"/>
      <c r="P30" s="61"/>
      <c r="Q30" s="127"/>
      <c r="R30" s="133"/>
      <c r="S30" s="70"/>
    </row>
    <row r="31" spans="1:19" ht="27" customHeight="1">
      <c r="A31" s="64"/>
      <c r="B31" s="54" t="s">
        <v>115</v>
      </c>
      <c r="C31" s="85" t="s">
        <v>17</v>
      </c>
      <c r="D31" s="126">
        <v>8</v>
      </c>
      <c r="E31" s="100"/>
      <c r="F31" s="85"/>
      <c r="G31" s="100"/>
      <c r="H31" s="100"/>
      <c r="I31" s="100"/>
      <c r="J31" s="100"/>
      <c r="K31" s="100"/>
      <c r="L31" s="100"/>
      <c r="M31" s="100"/>
      <c r="N31" s="100"/>
      <c r="O31" s="100"/>
      <c r="P31" s="61"/>
      <c r="Q31" s="218"/>
      <c r="R31" s="133"/>
      <c r="S31" s="70"/>
    </row>
    <row r="32" spans="1:19" ht="19.899999999999999" customHeight="1">
      <c r="A32" s="64"/>
      <c r="B32" s="54" t="s">
        <v>121</v>
      </c>
      <c r="C32" s="85" t="s">
        <v>17</v>
      </c>
      <c r="D32" s="126">
        <v>270</v>
      </c>
      <c r="E32" s="60" t="e">
        <f>+'Presupuesto General'!#REF!</f>
        <v>#REF!</v>
      </c>
      <c r="F32" s="85"/>
      <c r="G32" s="100"/>
      <c r="H32" s="219"/>
      <c r="I32" s="219"/>
      <c r="J32" s="219"/>
      <c r="K32" s="219"/>
      <c r="L32" s="219"/>
      <c r="M32" s="219"/>
      <c r="N32" s="219"/>
      <c r="O32" s="219"/>
      <c r="P32" s="219"/>
      <c r="Q32" s="132"/>
      <c r="R32" s="133"/>
      <c r="S32" s="70"/>
    </row>
    <row r="33" spans="1:19" ht="19.899999999999999" customHeight="1">
      <c r="A33" s="64"/>
      <c r="B33" s="54" t="s">
        <v>122</v>
      </c>
      <c r="C33" s="85" t="s">
        <v>17</v>
      </c>
      <c r="D33" s="126">
        <v>210</v>
      </c>
      <c r="E33" s="60" t="e">
        <f>+'Presupuesto General'!M30</f>
        <v>#REF!</v>
      </c>
      <c r="F33" s="85"/>
      <c r="G33" s="100"/>
      <c r="H33" s="220"/>
      <c r="I33" s="71"/>
      <c r="J33" s="71"/>
      <c r="K33" s="220"/>
      <c r="L33" s="220"/>
      <c r="M33" s="220"/>
      <c r="N33" s="220"/>
      <c r="O33" s="220"/>
      <c r="P33" s="220"/>
      <c r="Q33" s="71"/>
      <c r="R33" s="133"/>
      <c r="S33" s="70"/>
    </row>
    <row r="34" spans="1:19" ht="19.899999999999999" customHeight="1">
      <c r="A34" s="64"/>
      <c r="B34" s="54" t="s">
        <v>29</v>
      </c>
      <c r="C34" s="85" t="s">
        <v>17</v>
      </c>
      <c r="D34" s="126">
        <v>180</v>
      </c>
      <c r="E34" s="60" t="e">
        <f>+'Presupuesto General'!M31</f>
        <v>#REF!</v>
      </c>
      <c r="F34" s="85"/>
      <c r="G34" s="100"/>
      <c r="H34" s="220"/>
      <c r="I34" s="132"/>
      <c r="J34" s="132"/>
      <c r="K34" s="220"/>
      <c r="L34" s="220"/>
      <c r="M34" s="220"/>
      <c r="N34" s="220"/>
      <c r="O34" s="220"/>
      <c r="P34" s="72"/>
      <c r="Q34" s="72"/>
      <c r="R34" s="133"/>
      <c r="S34" s="70"/>
    </row>
    <row r="35" spans="1:19" ht="27" customHeight="1" thickBot="1">
      <c r="A35" s="64"/>
      <c r="B35" s="54" t="s">
        <v>31</v>
      </c>
      <c r="C35" s="85" t="s">
        <v>17</v>
      </c>
      <c r="D35" s="126">
        <v>330</v>
      </c>
      <c r="E35" s="205" t="e">
        <f>+'Presupuesto General'!#REF!</f>
        <v>#REF!</v>
      </c>
      <c r="F35" s="85"/>
      <c r="G35" s="73"/>
      <c r="H35" s="73"/>
      <c r="I35" s="73"/>
      <c r="J35" s="73"/>
      <c r="K35" s="73"/>
      <c r="L35" s="73"/>
      <c r="M35" s="73"/>
      <c r="N35" s="73"/>
      <c r="O35" s="73"/>
      <c r="P35" s="73"/>
      <c r="Q35" s="73"/>
      <c r="R35" s="133"/>
      <c r="S35" s="70"/>
    </row>
    <row r="36" spans="1:19" ht="19.899999999999999" customHeight="1" thickBot="1">
      <c r="A36" s="259" t="s">
        <v>123</v>
      </c>
      <c r="B36" s="260"/>
      <c r="C36" s="260"/>
      <c r="D36" s="260"/>
      <c r="E36" s="215" t="e">
        <f>+'Presupuesto General'!M34</f>
        <v>#DIV/0!</v>
      </c>
      <c r="F36" s="216"/>
      <c r="G36" s="216"/>
      <c r="H36" s="216"/>
      <c r="I36" s="216"/>
      <c r="J36" s="216"/>
      <c r="K36" s="216"/>
      <c r="L36" s="216"/>
      <c r="M36" s="216"/>
      <c r="N36" s="216"/>
      <c r="O36" s="216"/>
      <c r="P36" s="216"/>
      <c r="Q36" s="217"/>
      <c r="R36" s="133"/>
      <c r="S36" s="70"/>
    </row>
    <row r="37" spans="1:19" ht="24" customHeight="1">
      <c r="A37" s="212" t="s">
        <v>71</v>
      </c>
      <c r="B37" s="213"/>
      <c r="C37" s="52"/>
      <c r="D37" s="52"/>
      <c r="E37" s="52"/>
      <c r="F37" s="52"/>
      <c r="G37" s="52"/>
      <c r="H37" s="52"/>
      <c r="I37" s="52"/>
      <c r="J37" s="52"/>
      <c r="K37" s="52"/>
      <c r="L37" s="52"/>
      <c r="M37" s="52"/>
      <c r="N37" s="52"/>
      <c r="O37" s="52"/>
      <c r="R37" s="52"/>
    </row>
    <row r="38" spans="1:19" ht="24" customHeight="1">
      <c r="A38" s="212"/>
      <c r="B38" s="214"/>
      <c r="R38" s="52"/>
    </row>
    <row r="39" spans="1:19" ht="19.899999999999999" customHeight="1">
      <c r="A39" s="212"/>
      <c r="B39" s="78"/>
      <c r="R39" s="52"/>
    </row>
    <row r="40" spans="1:19" ht="19.899999999999999" customHeight="1">
      <c r="A40" s="78"/>
      <c r="B40" s="78"/>
      <c r="R40" s="52"/>
    </row>
    <row r="41" spans="1:19" ht="19.899999999999999" customHeight="1">
      <c r="A41" s="78"/>
      <c r="B41" s="79"/>
      <c r="R41" s="52"/>
    </row>
    <row r="42" spans="1:19" ht="15.5">
      <c r="A42" s="78"/>
      <c r="B42" s="79"/>
      <c r="E42" s="70"/>
      <c r="R42" s="52"/>
    </row>
    <row r="43" spans="1:19" ht="19.899999999999999" customHeight="1">
      <c r="A43" s="80"/>
      <c r="B43" s="80"/>
      <c r="R43" s="52"/>
    </row>
    <row r="44" spans="1:19" ht="19.899999999999999" customHeight="1">
      <c r="R44" s="52"/>
    </row>
    <row r="45" spans="1:19" ht="19.899999999999999" customHeight="1">
      <c r="R45" s="52"/>
    </row>
    <row r="46" spans="1:19" ht="19.899999999999999" customHeight="1">
      <c r="R46" s="52"/>
    </row>
    <row r="47" spans="1:19" ht="19.899999999999999" customHeight="1">
      <c r="R47" s="52"/>
    </row>
    <row r="48" spans="1:19" ht="19.899999999999999" customHeight="1">
      <c r="R48" s="52"/>
    </row>
  </sheetData>
  <mergeCells count="3">
    <mergeCell ref="A36:D36"/>
    <mergeCell ref="A1:Q1"/>
    <mergeCell ref="A2:Q2"/>
  </mergeCells>
  <printOptions horizontalCentered="1"/>
  <pageMargins left="0.31496062992125984" right="0.31496062992125984" top="0.74803149606299213" bottom="0.74803149606299213" header="0.31496062992125984" footer="0.31496062992125984"/>
  <pageSetup paperSize="66" scale="70" fitToWidth="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22E0-98BC-403B-B542-9AB113A011A5}">
  <sheetPr>
    <tabColor theme="4" tint="0.79998168889431442"/>
    <pageSetUpPr fitToPage="1"/>
  </sheetPr>
  <dimension ref="A1:E39"/>
  <sheetViews>
    <sheetView showGridLines="0" view="pageBreakPreview" zoomScale="106" zoomScaleNormal="120" zoomScaleSheetLayoutView="106" workbookViewId="0">
      <selection activeCell="A31" sqref="A31"/>
    </sheetView>
  </sheetViews>
  <sheetFormatPr baseColWidth="10" defaultColWidth="11.453125" defaultRowHeight="12.5"/>
  <cols>
    <col min="1" max="1" width="46.54296875" style="1" customWidth="1"/>
    <col min="2" max="2" width="12.54296875" style="1" customWidth="1"/>
    <col min="3" max="3" width="14.453125" style="1" customWidth="1"/>
    <col min="4" max="4" width="12.7265625" style="1" customWidth="1"/>
    <col min="5" max="5" width="15.26953125" style="1" customWidth="1"/>
    <col min="6" max="6" width="6.26953125" style="1" customWidth="1"/>
    <col min="7" max="7" width="11.453125" style="1"/>
    <col min="8" max="8" width="11.7265625" style="1" bestFit="1" customWidth="1"/>
    <col min="9" max="16384" width="11.453125" style="1"/>
  </cols>
  <sheetData>
    <row r="1" spans="1:5"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row>
    <row r="3" spans="1:5" ht="12.75" customHeight="1">
      <c r="A3" s="2" t="s">
        <v>130</v>
      </c>
      <c r="B3" s="3" t="str">
        <f>+'Presupuesto General'!B9</f>
        <v>1.1</v>
      </c>
      <c r="C3" s="3"/>
      <c r="D3" s="3"/>
      <c r="E3" s="4" t="s">
        <v>131</v>
      </c>
    </row>
    <row r="4" spans="1:5" ht="26.5" customHeight="1">
      <c r="A4" s="262" t="str">
        <f>+'Presupuesto General'!C9</f>
        <v>Replanteo de obra</v>
      </c>
      <c r="B4" s="263"/>
      <c r="C4" s="264"/>
      <c r="E4" s="5" t="str">
        <f>+'Presupuesto General'!D9</f>
        <v>UN</v>
      </c>
    </row>
    <row r="5" spans="1:5" ht="13">
      <c r="A5" s="6"/>
      <c r="E5" s="7"/>
    </row>
    <row r="6" spans="1:5" ht="13">
      <c r="A6" s="8" t="s">
        <v>132</v>
      </c>
    </row>
    <row r="7" spans="1:5" ht="13">
      <c r="A7" s="9" t="s">
        <v>0</v>
      </c>
      <c r="B7" s="10" t="s">
        <v>133</v>
      </c>
      <c r="C7" s="10" t="s">
        <v>2</v>
      </c>
      <c r="D7" s="10" t="s">
        <v>134</v>
      </c>
      <c r="E7" s="10" t="s">
        <v>135</v>
      </c>
    </row>
    <row r="8" spans="1:5" ht="13.15" customHeight="1">
      <c r="A8" s="11"/>
      <c r="B8" s="12"/>
      <c r="C8" s="13"/>
      <c r="D8" s="14"/>
      <c r="E8" s="14"/>
    </row>
    <row r="9" spans="1:5">
      <c r="A9" s="15"/>
      <c r="B9" s="16"/>
      <c r="C9" s="17"/>
      <c r="D9" s="18"/>
      <c r="E9" s="18"/>
    </row>
    <row r="10" spans="1:5">
      <c r="A10" s="15"/>
      <c r="B10" s="16"/>
      <c r="C10" s="17"/>
      <c r="D10" s="18"/>
      <c r="E10" s="18"/>
    </row>
    <row r="11" spans="1:5">
      <c r="A11" s="15"/>
      <c r="B11" s="16"/>
      <c r="C11" s="17"/>
      <c r="D11" s="18"/>
      <c r="E11" s="18"/>
    </row>
    <row r="12" spans="1:5">
      <c r="A12" s="15"/>
      <c r="B12" s="16"/>
      <c r="C12" s="17"/>
      <c r="D12" s="18"/>
      <c r="E12" s="18"/>
    </row>
    <row r="13" spans="1:5" ht="13">
      <c r="C13" s="19"/>
      <c r="D13" s="20" t="s">
        <v>136</v>
      </c>
      <c r="E13" s="21">
        <f>ROUND(SUM(E8:E12),0)</f>
        <v>0</v>
      </c>
    </row>
    <row r="15" spans="1:5" ht="13">
      <c r="A15" s="22" t="s">
        <v>137</v>
      </c>
    </row>
    <row r="16" spans="1:5" ht="13">
      <c r="A16" s="9" t="s">
        <v>0</v>
      </c>
      <c r="B16" s="10" t="s">
        <v>2</v>
      </c>
      <c r="C16" s="10" t="s">
        <v>138</v>
      </c>
      <c r="D16" s="10" t="s">
        <v>1</v>
      </c>
      <c r="E16" s="10" t="s">
        <v>135</v>
      </c>
    </row>
    <row r="17" spans="1:5">
      <c r="A17" s="15" t="s">
        <v>6</v>
      </c>
      <c r="B17" s="16">
        <v>1</v>
      </c>
      <c r="C17" s="23">
        <v>0</v>
      </c>
      <c r="D17" s="17">
        <v>0</v>
      </c>
      <c r="E17" s="23" t="e">
        <f>ROUND(B17*C17/D17,0)</f>
        <v>#DIV/0!</v>
      </c>
    </row>
    <row r="18" spans="1:5">
      <c r="A18" s="15" t="s">
        <v>7</v>
      </c>
      <c r="B18" s="16">
        <v>1</v>
      </c>
      <c r="C18" s="23">
        <v>0</v>
      </c>
      <c r="D18" s="17">
        <v>0</v>
      </c>
      <c r="E18" s="23" t="e">
        <f>ROUND(B18*C18/D18,0)</f>
        <v>#DIV/0!</v>
      </c>
    </row>
    <row r="19" spans="1:5">
      <c r="A19" s="15"/>
      <c r="B19" s="16"/>
      <c r="C19" s="18"/>
      <c r="D19" s="24"/>
      <c r="E19" s="25"/>
    </row>
    <row r="20" spans="1:5" ht="13">
      <c r="C20" s="19"/>
      <c r="D20" s="20" t="s">
        <v>136</v>
      </c>
      <c r="E20" s="21" t="e">
        <f>ROUND(SUM(E17:E19),0)</f>
        <v>#DIV/0!</v>
      </c>
    </row>
    <row r="21" spans="1:5" ht="13">
      <c r="C21" s="19"/>
      <c r="D21" s="19"/>
      <c r="E21" s="26"/>
    </row>
    <row r="22" spans="1:5" ht="13">
      <c r="A22" s="8" t="s">
        <v>139</v>
      </c>
      <c r="E22" s="27"/>
    </row>
    <row r="23" spans="1:5" ht="13">
      <c r="A23" s="9" t="s">
        <v>0</v>
      </c>
      <c r="B23" s="10" t="s">
        <v>140</v>
      </c>
      <c r="C23" s="10" t="s">
        <v>141</v>
      </c>
      <c r="D23" s="10" t="s">
        <v>1</v>
      </c>
      <c r="E23" s="28" t="s">
        <v>135</v>
      </c>
    </row>
    <row r="24" spans="1:5" ht="19.149999999999999" customHeight="1">
      <c r="A24" s="29" t="s">
        <v>142</v>
      </c>
      <c r="B24" s="13">
        <v>1</v>
      </c>
      <c r="C24" s="30">
        <v>0</v>
      </c>
      <c r="D24" s="32">
        <f>+D17</f>
        <v>0</v>
      </c>
      <c r="E24" s="31" t="e">
        <f>ROUND(B24*C24/D24,0)</f>
        <v>#DIV/0!</v>
      </c>
    </row>
    <row r="25" spans="1:5" ht="14.5" customHeight="1">
      <c r="A25" s="29"/>
      <c r="B25" s="12"/>
      <c r="C25" s="13"/>
      <c r="D25" s="31"/>
      <c r="E25" s="31"/>
    </row>
    <row r="26" spans="1:5" ht="13">
      <c r="C26" s="19"/>
      <c r="D26" s="33" t="s">
        <v>136</v>
      </c>
      <c r="E26" s="21" t="e">
        <f>ROUND(SUM(E24:E25),0)</f>
        <v>#DIV/0!</v>
      </c>
    </row>
    <row r="27" spans="1:5" ht="13">
      <c r="C27" s="19"/>
      <c r="E27" s="26"/>
    </row>
    <row r="28" spans="1:5" ht="13">
      <c r="A28" s="8" t="s">
        <v>143</v>
      </c>
      <c r="C28" s="34"/>
      <c r="D28" s="35"/>
      <c r="E28" s="27"/>
    </row>
    <row r="29" spans="1:5" s="19" customFormat="1" ht="13">
      <c r="A29" s="10" t="s">
        <v>0</v>
      </c>
      <c r="B29" s="10" t="s">
        <v>144</v>
      </c>
      <c r="C29" s="10" t="s">
        <v>145</v>
      </c>
      <c r="D29" s="10" t="s">
        <v>1</v>
      </c>
      <c r="E29" s="28" t="s">
        <v>135</v>
      </c>
    </row>
    <row r="30" spans="1:5">
      <c r="A30" s="36" t="str">
        <f>+'[28]MANO DE OBRA'!B15</f>
        <v>Topografo</v>
      </c>
      <c r="B30" s="37">
        <v>0</v>
      </c>
      <c r="C30" s="24">
        <v>0</v>
      </c>
      <c r="D30" s="17">
        <f>+D17</f>
        <v>0</v>
      </c>
      <c r="E30" s="23" t="e">
        <f>ROUND(B30*C30/D30,0)</f>
        <v>#DIV/0!</v>
      </c>
    </row>
    <row r="31" spans="1:5">
      <c r="A31" s="36" t="str">
        <f>+'[28]MANO DE OBRA'!B14</f>
        <v>Ayudante</v>
      </c>
      <c r="B31" s="37">
        <v>0</v>
      </c>
      <c r="C31" s="24">
        <v>0</v>
      </c>
      <c r="D31" s="17">
        <f>+D30</f>
        <v>0</v>
      </c>
      <c r="E31" s="23" t="e">
        <f>ROUND(B31*C31/D31,0)</f>
        <v>#DIV/0!</v>
      </c>
    </row>
    <row r="33" spans="1:5" ht="13">
      <c r="C33" s="19"/>
      <c r="D33" s="20" t="s">
        <v>136</v>
      </c>
      <c r="E33" s="21" t="e">
        <f>ROUND(SUM(E30:E32),0)</f>
        <v>#DIV/0!</v>
      </c>
    </row>
    <row r="34" spans="1:5" ht="13">
      <c r="C34" s="19"/>
      <c r="E34" s="27"/>
    </row>
    <row r="35" spans="1:5" ht="12.75" customHeight="1">
      <c r="C35" s="265" t="s">
        <v>146</v>
      </c>
      <c r="D35" s="266"/>
      <c r="E35" s="38" t="e">
        <f>E13+E20+E26+E33</f>
        <v>#DIV/0!</v>
      </c>
    </row>
    <row r="37" spans="1:5">
      <c r="A37" s="39"/>
      <c r="B37"/>
    </row>
    <row r="38" spans="1:5">
      <c r="A38" s="39"/>
      <c r="B38" s="39"/>
    </row>
    <row r="39" spans="1:5">
      <c r="A39" s="39"/>
      <c r="B39" s="40"/>
    </row>
  </sheetData>
  <mergeCells count="3">
    <mergeCell ref="A1:E1"/>
    <mergeCell ref="A4:C4"/>
    <mergeCell ref="C35:D35"/>
  </mergeCells>
  <printOptions horizontalCentered="1"/>
  <pageMargins left="0.70866141732283472" right="0.70866141732283472" top="1.5748031496062993" bottom="0.98425196850393704" header="0.98425196850393704" footer="0.51181102362204722"/>
  <pageSetup scale="90" orientation="portrait" r:id="rId1"/>
  <headerFooter alignWithMargins="0">
    <oddHeader xml:space="preserve">&amp;C&amp;"Arial,Negrita"&amp;12ANÁLISIS DE PRECIOS UNITARIOS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FAEA-4176-405F-9C28-679A92E8BBF3}">
  <sheetPr>
    <tabColor theme="4" tint="0.59999389629810485"/>
    <pageSetUpPr fitToPage="1"/>
  </sheetPr>
  <dimension ref="A1:F46"/>
  <sheetViews>
    <sheetView showGridLines="0" view="pageBreakPreview" zoomScale="106" zoomScaleNormal="120" zoomScaleSheetLayoutView="106" workbookViewId="0">
      <selection activeCell="I32" sqref="I32"/>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General'!B10</f>
        <v>1.2</v>
      </c>
      <c r="C3" s="3"/>
      <c r="D3" s="3"/>
      <c r="E3" s="3"/>
      <c r="F3" s="4" t="s">
        <v>131</v>
      </c>
    </row>
    <row r="4" spans="1:6" ht="99.65" customHeight="1">
      <c r="A4" s="262" t="str">
        <f>+'Presupuesto General'!C10</f>
        <v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v>
      </c>
      <c r="B4" s="267"/>
      <c r="C4" s="267"/>
      <c r="D4" s="268"/>
      <c r="F4" s="5" t="str">
        <f>+'Presupuesto General'!D10</f>
        <v>UN</v>
      </c>
    </row>
    <row r="5" spans="1:6" ht="13">
      <c r="A5" s="6"/>
      <c r="F5" s="7"/>
    </row>
    <row r="6" spans="1:6" ht="13">
      <c r="A6" s="8" t="s">
        <v>132</v>
      </c>
    </row>
    <row r="7" spans="1:6" ht="13">
      <c r="A7" s="9" t="s">
        <v>0</v>
      </c>
      <c r="B7" s="10" t="s">
        <v>133</v>
      </c>
      <c r="C7" s="10" t="s">
        <v>2</v>
      </c>
      <c r="D7" s="10" t="s">
        <v>124</v>
      </c>
      <c r="E7" s="10" t="s">
        <v>134</v>
      </c>
      <c r="F7" s="10" t="s">
        <v>135</v>
      </c>
    </row>
    <row r="8" spans="1:6" ht="25">
      <c r="A8" s="41" t="s">
        <v>175</v>
      </c>
      <c r="B8" s="12" t="s">
        <v>5</v>
      </c>
      <c r="C8" s="13">
        <v>2</v>
      </c>
      <c r="D8" s="12">
        <v>0</v>
      </c>
      <c r="E8" s="14">
        <v>0</v>
      </c>
      <c r="F8" s="14">
        <f>C8*E8</f>
        <v>0</v>
      </c>
    </row>
    <row r="9" spans="1:6">
      <c r="A9" s="41" t="s">
        <v>171</v>
      </c>
      <c r="B9" s="12" t="s">
        <v>5</v>
      </c>
      <c r="C9" s="13">
        <v>2</v>
      </c>
      <c r="D9" s="12">
        <v>0</v>
      </c>
      <c r="E9" s="14">
        <v>0</v>
      </c>
      <c r="F9" s="14">
        <f t="shared" ref="F9" si="0">C9*E9</f>
        <v>0</v>
      </c>
    </row>
    <row r="10" spans="1:6">
      <c r="A10" s="41" t="s">
        <v>168</v>
      </c>
      <c r="B10" s="12" t="s">
        <v>5</v>
      </c>
      <c r="C10" s="44">
        <v>1</v>
      </c>
      <c r="D10" s="12">
        <v>0</v>
      </c>
      <c r="E10" s="14">
        <v>0</v>
      </c>
      <c r="F10" s="14">
        <f t="shared" ref="F10:F11" si="1">C10*E10</f>
        <v>0</v>
      </c>
    </row>
    <row r="11" spans="1:6">
      <c r="A11" s="41" t="s">
        <v>164</v>
      </c>
      <c r="B11" s="12" t="s">
        <v>5</v>
      </c>
      <c r="C11" s="44">
        <v>2</v>
      </c>
      <c r="D11" s="12">
        <v>0</v>
      </c>
      <c r="E11" s="14">
        <v>0</v>
      </c>
      <c r="F11" s="14">
        <f t="shared" si="1"/>
        <v>0</v>
      </c>
    </row>
    <row r="12" spans="1:6">
      <c r="A12" s="41" t="s">
        <v>170</v>
      </c>
      <c r="B12" s="12" t="s">
        <v>165</v>
      </c>
      <c r="C12" s="13">
        <v>10</v>
      </c>
      <c r="D12" s="12">
        <v>0</v>
      </c>
      <c r="E12" s="14">
        <v>0</v>
      </c>
      <c r="F12" s="14">
        <f>C12*E12</f>
        <v>0</v>
      </c>
    </row>
    <row r="13" spans="1:6">
      <c r="A13" s="41" t="s">
        <v>184</v>
      </c>
      <c r="B13" s="12" t="s">
        <v>165</v>
      </c>
      <c r="C13" s="13">
        <v>10</v>
      </c>
      <c r="D13" s="12">
        <v>0</v>
      </c>
      <c r="E13" s="14">
        <v>0</v>
      </c>
      <c r="F13" s="14">
        <f t="shared" ref="F13:F22" si="2">C13*E13</f>
        <v>0</v>
      </c>
    </row>
    <row r="14" spans="1:6">
      <c r="A14" s="41" t="s">
        <v>186</v>
      </c>
      <c r="B14" s="12" t="s">
        <v>5</v>
      </c>
      <c r="C14" s="44">
        <v>2</v>
      </c>
      <c r="D14" s="12">
        <v>0</v>
      </c>
      <c r="E14" s="14">
        <v>0</v>
      </c>
      <c r="F14" s="14">
        <f t="shared" si="2"/>
        <v>0</v>
      </c>
    </row>
    <row r="15" spans="1:6">
      <c r="A15" s="41" t="s">
        <v>183</v>
      </c>
      <c r="B15" s="12" t="s">
        <v>165</v>
      </c>
      <c r="C15" s="44">
        <v>2</v>
      </c>
      <c r="D15" s="12">
        <v>0</v>
      </c>
      <c r="E15" s="14">
        <v>0</v>
      </c>
      <c r="F15" s="14">
        <f t="shared" si="2"/>
        <v>0</v>
      </c>
    </row>
    <row r="16" spans="1:6">
      <c r="A16" s="41" t="s">
        <v>185</v>
      </c>
      <c r="B16" s="12" t="s">
        <v>5</v>
      </c>
      <c r="C16" s="44">
        <v>2</v>
      </c>
      <c r="D16" s="12">
        <v>0</v>
      </c>
      <c r="E16" s="14">
        <v>0</v>
      </c>
      <c r="F16" s="14">
        <f t="shared" si="2"/>
        <v>0</v>
      </c>
    </row>
    <row r="17" spans="1:6">
      <c r="A17" s="41" t="s">
        <v>180</v>
      </c>
      <c r="B17" s="12" t="s">
        <v>5</v>
      </c>
      <c r="C17" s="44">
        <v>2</v>
      </c>
      <c r="D17" s="12">
        <v>0</v>
      </c>
      <c r="E17" s="14">
        <v>0</v>
      </c>
      <c r="F17" s="14">
        <f t="shared" si="2"/>
        <v>0</v>
      </c>
    </row>
    <row r="18" spans="1:6">
      <c r="A18" s="41" t="s">
        <v>173</v>
      </c>
      <c r="B18" s="12" t="s">
        <v>5</v>
      </c>
      <c r="C18" s="44">
        <v>2</v>
      </c>
      <c r="D18" s="12">
        <v>0</v>
      </c>
      <c r="E18" s="14">
        <v>0</v>
      </c>
      <c r="F18" s="14">
        <f t="shared" si="2"/>
        <v>0</v>
      </c>
    </row>
    <row r="19" spans="1:6">
      <c r="A19" s="41" t="s">
        <v>181</v>
      </c>
      <c r="B19" s="12" t="s">
        <v>5</v>
      </c>
      <c r="C19" s="44">
        <v>2</v>
      </c>
      <c r="D19" s="12">
        <v>0</v>
      </c>
      <c r="E19" s="14">
        <v>0</v>
      </c>
      <c r="F19" s="14">
        <f t="shared" si="2"/>
        <v>0</v>
      </c>
    </row>
    <row r="20" spans="1:6">
      <c r="A20" s="41" t="s">
        <v>164</v>
      </c>
      <c r="B20" s="12" t="s">
        <v>5</v>
      </c>
      <c r="C20" s="44">
        <v>2</v>
      </c>
      <c r="D20" s="12">
        <v>0</v>
      </c>
      <c r="E20" s="14">
        <v>0</v>
      </c>
      <c r="F20" s="14">
        <f t="shared" si="2"/>
        <v>0</v>
      </c>
    </row>
    <row r="21" spans="1:6">
      <c r="A21" s="41" t="s">
        <v>167</v>
      </c>
      <c r="B21" s="12" t="s">
        <v>165</v>
      </c>
      <c r="C21" s="44">
        <v>4.5</v>
      </c>
      <c r="D21" s="12">
        <v>0</v>
      </c>
      <c r="E21" s="14">
        <v>0</v>
      </c>
      <c r="F21" s="14">
        <f t="shared" si="2"/>
        <v>0</v>
      </c>
    </row>
    <row r="22" spans="1:6">
      <c r="A22" s="41" t="s">
        <v>166</v>
      </c>
      <c r="B22" s="12" t="s">
        <v>165</v>
      </c>
      <c r="C22" s="44">
        <f>2*(10+3)</f>
        <v>26</v>
      </c>
      <c r="D22" s="12">
        <v>0</v>
      </c>
      <c r="E22" s="14">
        <v>0</v>
      </c>
      <c r="F22" s="14">
        <f t="shared" si="2"/>
        <v>0</v>
      </c>
    </row>
    <row r="23" spans="1:6" ht="13">
      <c r="C23" s="19"/>
      <c r="D23" s="19"/>
      <c r="E23" s="20" t="s">
        <v>136</v>
      </c>
      <c r="F23" s="21">
        <f>ROUND(SUM(F8:F22),0)</f>
        <v>0</v>
      </c>
    </row>
    <row r="24" spans="1:6">
      <c r="F24" s="45"/>
    </row>
    <row r="25" spans="1:6" ht="13">
      <c r="A25" s="22" t="s">
        <v>137</v>
      </c>
      <c r="F25" s="46"/>
    </row>
    <row r="26" spans="1:6" ht="13">
      <c r="A26" s="9" t="s">
        <v>0</v>
      </c>
      <c r="B26" s="10" t="s">
        <v>147</v>
      </c>
      <c r="C26" s="10" t="s">
        <v>138</v>
      </c>
      <c r="D26" s="10"/>
      <c r="E26" s="10" t="s">
        <v>1</v>
      </c>
      <c r="F26" s="10" t="s">
        <v>135</v>
      </c>
    </row>
    <row r="27" spans="1:6">
      <c r="A27" s="15" t="s">
        <v>4</v>
      </c>
      <c r="B27" s="16" t="s">
        <v>5</v>
      </c>
      <c r="C27" s="23">
        <v>0</v>
      </c>
      <c r="D27" s="23"/>
      <c r="E27" s="43">
        <v>0</v>
      </c>
      <c r="F27" s="23" t="e">
        <f>ROUND(C27/E27,0)</f>
        <v>#DIV/0!</v>
      </c>
    </row>
    <row r="28" spans="1:6">
      <c r="A28" s="15"/>
      <c r="B28" s="16"/>
      <c r="C28" s="18"/>
      <c r="D28" s="18"/>
      <c r="E28" s="24"/>
      <c r="F28" s="25"/>
    </row>
    <row r="29" spans="1:6">
      <c r="A29" s="15"/>
      <c r="B29" s="16"/>
      <c r="C29" s="18"/>
      <c r="D29" s="18"/>
      <c r="E29" s="24"/>
      <c r="F29" s="25"/>
    </row>
    <row r="30" spans="1:6" ht="13">
      <c r="C30" s="19"/>
      <c r="D30" s="19"/>
      <c r="E30" s="20" t="s">
        <v>136</v>
      </c>
      <c r="F30" s="21" t="e">
        <f>ROUND(SUM(F27:F29),0)</f>
        <v>#DIV/0!</v>
      </c>
    </row>
    <row r="31" spans="1:6" ht="13">
      <c r="C31" s="19"/>
      <c r="D31" s="19"/>
      <c r="E31" s="19"/>
      <c r="F31" s="26"/>
    </row>
    <row r="32" spans="1:6" ht="13">
      <c r="A32" s="8" t="s">
        <v>139</v>
      </c>
      <c r="F32" s="27"/>
    </row>
    <row r="33" spans="1:6" ht="13">
      <c r="A33" s="9" t="s">
        <v>0</v>
      </c>
      <c r="B33" s="10" t="s">
        <v>133</v>
      </c>
      <c r="C33" s="10" t="s">
        <v>124</v>
      </c>
      <c r="D33" s="10"/>
      <c r="E33" s="10" t="s">
        <v>148</v>
      </c>
      <c r="F33" s="28" t="s">
        <v>135</v>
      </c>
    </row>
    <row r="34" spans="1:6" ht="26.5" customHeight="1">
      <c r="A34" s="29" t="s">
        <v>8</v>
      </c>
      <c r="B34" s="12" t="s">
        <v>149</v>
      </c>
      <c r="C34" s="13">
        <f>SUM(D8:D22)</f>
        <v>0</v>
      </c>
      <c r="D34" s="13"/>
      <c r="E34" s="31">
        <v>0</v>
      </c>
      <c r="F34" s="31">
        <f>C34*E34</f>
        <v>0</v>
      </c>
    </row>
    <row r="35" spans="1:6" ht="13.15" customHeight="1">
      <c r="A35" s="29"/>
      <c r="B35" s="12"/>
      <c r="C35" s="13"/>
      <c r="D35" s="13"/>
      <c r="E35" s="31"/>
      <c r="F35" s="31"/>
    </row>
    <row r="36" spans="1:6" ht="13.15" customHeight="1">
      <c r="A36" s="29"/>
      <c r="B36" s="12"/>
      <c r="C36" s="13"/>
      <c r="D36" s="13"/>
      <c r="E36" s="31"/>
      <c r="F36" s="31"/>
    </row>
    <row r="37" spans="1:6" ht="13">
      <c r="C37" s="19"/>
      <c r="D37" s="19"/>
      <c r="E37" s="33" t="s">
        <v>136</v>
      </c>
      <c r="F37" s="21">
        <f>ROUND(SUM(F34:F36),0)</f>
        <v>0</v>
      </c>
    </row>
    <row r="39" spans="1:6" ht="13">
      <c r="A39" s="8" t="s">
        <v>143</v>
      </c>
      <c r="C39" s="34"/>
      <c r="D39" s="34"/>
      <c r="E39" s="35"/>
      <c r="F39" s="27"/>
    </row>
    <row r="40" spans="1:6" s="19" customFormat="1" ht="13">
      <c r="A40" s="10" t="s">
        <v>0</v>
      </c>
      <c r="B40" s="10" t="s">
        <v>144</v>
      </c>
      <c r="C40" s="10" t="s">
        <v>145</v>
      </c>
      <c r="D40" s="10"/>
      <c r="E40" s="10" t="s">
        <v>1</v>
      </c>
      <c r="F40" s="28" t="s">
        <v>135</v>
      </c>
    </row>
    <row r="41" spans="1:6">
      <c r="A41" s="36" t="s">
        <v>9</v>
      </c>
      <c r="B41" s="37">
        <v>0</v>
      </c>
      <c r="C41" s="24">
        <v>0</v>
      </c>
      <c r="D41" s="24"/>
      <c r="E41" s="43">
        <f>E27</f>
        <v>0</v>
      </c>
      <c r="F41" s="23" t="e">
        <f>ROUND(B41*C41/E41,0)</f>
        <v>#DIV/0!</v>
      </c>
    </row>
    <row r="42" spans="1:6">
      <c r="A42" s="36" t="s">
        <v>10</v>
      </c>
      <c r="B42" s="37">
        <v>0</v>
      </c>
      <c r="C42" s="24">
        <v>0</v>
      </c>
      <c r="D42" s="24"/>
      <c r="E42" s="43">
        <f>E27</f>
        <v>0</v>
      </c>
      <c r="F42" s="23" t="e">
        <f>ROUND(B42*C42/E42,0)</f>
        <v>#DIV/0!</v>
      </c>
    </row>
    <row r="43" spans="1:6">
      <c r="A43" s="42"/>
      <c r="B43" s="37"/>
      <c r="C43" s="24"/>
      <c r="D43" s="24"/>
      <c r="E43" s="17"/>
      <c r="F43" s="23"/>
    </row>
    <row r="44" spans="1:6" ht="13">
      <c r="C44" s="19"/>
      <c r="D44" s="19"/>
      <c r="E44" s="33" t="s">
        <v>136</v>
      </c>
      <c r="F44" s="21" t="e">
        <f>ROUND(SUM(F41:F43),0)</f>
        <v>#DIV/0!</v>
      </c>
    </row>
    <row r="45" spans="1:6" ht="13">
      <c r="C45" s="19"/>
      <c r="D45" s="19"/>
      <c r="F45" s="27"/>
    </row>
    <row r="46" spans="1:6" ht="12.75" customHeight="1">
      <c r="A46" s="19"/>
      <c r="C46" s="265" t="s">
        <v>146</v>
      </c>
      <c r="D46" s="269"/>
      <c r="E46" s="266"/>
      <c r="F46" s="38" t="e">
        <f>F23+F30+F37+F44</f>
        <v>#DIV/0!</v>
      </c>
    </row>
  </sheetData>
  <mergeCells count="3">
    <mergeCell ref="A1:F1"/>
    <mergeCell ref="A4:D4"/>
    <mergeCell ref="C46:E46"/>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CA95-83B7-45F6-A7A7-A059C68E7208}">
  <sheetPr>
    <tabColor theme="4" tint="0.59999389629810485"/>
    <pageSetUpPr fitToPage="1"/>
  </sheetPr>
  <dimension ref="A1:F46"/>
  <sheetViews>
    <sheetView showGridLines="0" view="pageBreakPreview" zoomScale="112" zoomScaleNormal="120" zoomScaleSheetLayoutView="112" workbookViewId="0">
      <selection activeCell="K27" sqref="K27"/>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General'!B11</f>
        <v>1.3</v>
      </c>
      <c r="C3" s="3"/>
      <c r="D3" s="3"/>
      <c r="E3" s="3"/>
      <c r="F3" s="4" t="s">
        <v>131</v>
      </c>
    </row>
    <row r="4" spans="1:6" ht="61.9" customHeight="1">
      <c r="A4" s="270" t="str">
        <f>+'Presupuesto General'!C11</f>
        <v>Suministro e instalación de estructura de soporte de paneles. Incluye poste galvanizado de 4", altura de 3m, incluye base en ángulo, cimentación en concreto con resistencia mínima de 21MPa , excavación y 5 cm solado.</v>
      </c>
      <c r="B4" s="271"/>
      <c r="C4" s="271"/>
      <c r="D4" s="272"/>
      <c r="F4" s="5" t="str">
        <f>+'Presupuesto General'!D11</f>
        <v>UN</v>
      </c>
    </row>
    <row r="5" spans="1:6" ht="13">
      <c r="A5" s="6"/>
      <c r="F5" s="7"/>
    </row>
    <row r="6" spans="1:6" ht="13">
      <c r="A6" s="8" t="s">
        <v>132</v>
      </c>
    </row>
    <row r="7" spans="1:6" ht="13">
      <c r="A7" s="9" t="s">
        <v>0</v>
      </c>
      <c r="B7" s="10" t="s">
        <v>133</v>
      </c>
      <c r="C7" s="10" t="s">
        <v>2</v>
      </c>
      <c r="D7" s="10" t="s">
        <v>124</v>
      </c>
      <c r="E7" s="10" t="s">
        <v>134</v>
      </c>
      <c r="F7" s="10" t="s">
        <v>135</v>
      </c>
    </row>
    <row r="8" spans="1:6" ht="13">
      <c r="A8" s="134" t="s">
        <v>150</v>
      </c>
      <c r="B8" s="12"/>
      <c r="C8" s="12"/>
      <c r="D8" s="12"/>
      <c r="E8" s="14"/>
      <c r="F8" s="14"/>
    </row>
    <row r="9" spans="1:6" ht="25">
      <c r="A9" s="41" t="s">
        <v>157</v>
      </c>
      <c r="B9" s="12" t="s">
        <v>158</v>
      </c>
      <c r="C9" s="12">
        <v>7.4800000000000005E-2</v>
      </c>
      <c r="D9" s="12">
        <v>0</v>
      </c>
      <c r="E9" s="14">
        <v>0</v>
      </c>
      <c r="F9" s="14">
        <f t="shared" ref="F9" si="0">C9*E9</f>
        <v>0</v>
      </c>
    </row>
    <row r="10" spans="1:6" ht="25">
      <c r="A10" s="41" t="s">
        <v>159</v>
      </c>
      <c r="B10" s="12" t="s">
        <v>158</v>
      </c>
      <c r="C10" s="12">
        <v>0.1242</v>
      </c>
      <c r="D10" s="12">
        <v>0</v>
      </c>
      <c r="E10" s="14">
        <v>0</v>
      </c>
      <c r="F10" s="14">
        <f t="shared" ref="F10" si="1">C10*E10</f>
        <v>0</v>
      </c>
    </row>
    <row r="11" spans="1:6">
      <c r="A11" s="41" t="s">
        <v>160</v>
      </c>
      <c r="B11" s="12" t="s">
        <v>161</v>
      </c>
      <c r="C11" s="12">
        <v>23.68</v>
      </c>
      <c r="D11" s="12">
        <v>0</v>
      </c>
      <c r="E11" s="14">
        <v>0</v>
      </c>
      <c r="F11" s="14">
        <f t="shared" ref="F11" si="2">C11*E11</f>
        <v>0</v>
      </c>
    </row>
    <row r="12" spans="1:6">
      <c r="A12" s="41" t="s">
        <v>169</v>
      </c>
      <c r="B12" s="12" t="s">
        <v>156</v>
      </c>
      <c r="C12" s="12">
        <v>44.6</v>
      </c>
      <c r="D12" s="12">
        <v>0</v>
      </c>
      <c r="E12" s="14">
        <v>0</v>
      </c>
      <c r="F12" s="14">
        <f t="shared" ref="F12:F13" si="3">C12*E12</f>
        <v>0</v>
      </c>
    </row>
    <row r="13" spans="1:6">
      <c r="A13" s="41" t="s">
        <v>151</v>
      </c>
      <c r="B13" s="12"/>
      <c r="C13" s="12">
        <v>0.05</v>
      </c>
      <c r="D13" s="12">
        <v>0</v>
      </c>
      <c r="E13" s="14">
        <v>0</v>
      </c>
      <c r="F13" s="14">
        <f t="shared" si="3"/>
        <v>0</v>
      </c>
    </row>
    <row r="14" spans="1:6" ht="13">
      <c r="A14" s="134" t="s">
        <v>152</v>
      </c>
      <c r="B14" s="12"/>
      <c r="C14" s="12"/>
      <c r="D14" s="12">
        <v>0</v>
      </c>
      <c r="E14" s="14">
        <v>0</v>
      </c>
      <c r="F14" s="14"/>
    </row>
    <row r="15" spans="1:6">
      <c r="A15" s="41" t="s">
        <v>155</v>
      </c>
      <c r="B15" s="12" t="s">
        <v>156</v>
      </c>
      <c r="C15" s="12">
        <v>9.0399999999999991</v>
      </c>
      <c r="D15" s="12">
        <v>0</v>
      </c>
      <c r="E15" s="14">
        <v>0</v>
      </c>
      <c r="F15" s="14">
        <f t="shared" ref="F15:F16" si="4">C15*E15</f>
        <v>0</v>
      </c>
    </row>
    <row r="16" spans="1:6">
      <c r="A16" s="41" t="s">
        <v>153</v>
      </c>
      <c r="B16" s="12"/>
      <c r="C16" s="12">
        <v>0.15</v>
      </c>
      <c r="D16" s="12">
        <v>0</v>
      </c>
      <c r="E16" s="14">
        <v>0</v>
      </c>
      <c r="F16" s="14">
        <f t="shared" si="4"/>
        <v>0</v>
      </c>
    </row>
    <row r="17" spans="1:6" ht="13">
      <c r="A17" s="134" t="s">
        <v>125</v>
      </c>
      <c r="B17" s="12"/>
      <c r="C17" s="12"/>
      <c r="D17" s="12">
        <v>0</v>
      </c>
      <c r="E17" s="14">
        <v>0</v>
      </c>
      <c r="F17" s="14"/>
    </row>
    <row r="18" spans="1:6">
      <c r="A18" s="41" t="s">
        <v>126</v>
      </c>
      <c r="B18" s="12" t="s">
        <v>162</v>
      </c>
      <c r="C18" s="12">
        <v>9.5519999999999996</v>
      </c>
      <c r="D18" s="12">
        <v>0</v>
      </c>
      <c r="E18" s="14">
        <v>0</v>
      </c>
      <c r="F18" s="14">
        <f t="shared" ref="F18" si="5">C18*E18</f>
        <v>0</v>
      </c>
    </row>
    <row r="19" spans="1:6">
      <c r="A19" s="41" t="s">
        <v>179</v>
      </c>
      <c r="B19" s="12" t="s">
        <v>156</v>
      </c>
      <c r="C19" s="12">
        <v>0.3</v>
      </c>
      <c r="D19" s="12">
        <v>0</v>
      </c>
      <c r="E19" s="14">
        <v>0</v>
      </c>
      <c r="F19" s="14">
        <f t="shared" ref="F19:F21" si="6">C19*E19</f>
        <v>0</v>
      </c>
    </row>
    <row r="20" spans="1:6">
      <c r="A20" s="41" t="s">
        <v>127</v>
      </c>
      <c r="B20" s="12" t="s">
        <v>176</v>
      </c>
      <c r="C20" s="12">
        <v>4</v>
      </c>
      <c r="D20" s="12">
        <v>0</v>
      </c>
      <c r="E20" s="14">
        <v>0</v>
      </c>
      <c r="F20" s="14">
        <f t="shared" si="6"/>
        <v>0</v>
      </c>
    </row>
    <row r="21" spans="1:6">
      <c r="A21" s="41" t="s">
        <v>128</v>
      </c>
      <c r="B21" s="12" t="s">
        <v>176</v>
      </c>
      <c r="C21" s="12">
        <v>4</v>
      </c>
      <c r="D21" s="12">
        <v>0</v>
      </c>
      <c r="E21" s="14">
        <v>0</v>
      </c>
      <c r="F21" s="14">
        <f t="shared" si="6"/>
        <v>0</v>
      </c>
    </row>
    <row r="22" spans="1:6">
      <c r="A22" s="41" t="s">
        <v>177</v>
      </c>
      <c r="B22" s="12" t="s">
        <v>178</v>
      </c>
      <c r="C22" s="12">
        <v>7.3599999999999999E-2</v>
      </c>
      <c r="D22" s="12">
        <v>0</v>
      </c>
      <c r="E22" s="14">
        <v>0</v>
      </c>
      <c r="F22" s="14">
        <f t="shared" ref="F22" si="7">C22*E22</f>
        <v>0</v>
      </c>
    </row>
    <row r="23" spans="1:6" ht="40.15" customHeight="1">
      <c r="A23" s="41" t="s">
        <v>129</v>
      </c>
      <c r="B23" s="12" t="s">
        <v>5</v>
      </c>
      <c r="C23" s="12">
        <v>1</v>
      </c>
      <c r="D23" s="12">
        <v>0</v>
      </c>
      <c r="E23" s="14">
        <v>0</v>
      </c>
      <c r="F23" s="14">
        <f t="shared" ref="F23" si="8">C23*E23</f>
        <v>0</v>
      </c>
    </row>
    <row r="24" spans="1:6" ht="13">
      <c r="C24" s="19"/>
      <c r="D24" s="19"/>
      <c r="E24" s="20" t="s">
        <v>136</v>
      </c>
      <c r="F24" s="21">
        <f>ROUND(SUM(F8:F23),0)</f>
        <v>0</v>
      </c>
    </row>
    <row r="25" spans="1:6">
      <c r="F25" s="45"/>
    </row>
    <row r="26" spans="1:6" ht="13">
      <c r="A26" s="22" t="s">
        <v>137</v>
      </c>
      <c r="F26" s="46"/>
    </row>
    <row r="27" spans="1:6" ht="13">
      <c r="A27" s="9" t="s">
        <v>0</v>
      </c>
      <c r="B27" s="10" t="s">
        <v>147</v>
      </c>
      <c r="C27" s="10" t="s">
        <v>138</v>
      </c>
      <c r="D27" s="10"/>
      <c r="E27" s="10" t="s">
        <v>1</v>
      </c>
      <c r="F27" s="10" t="s">
        <v>135</v>
      </c>
    </row>
    <row r="28" spans="1:6">
      <c r="A28" s="15" t="s">
        <v>4</v>
      </c>
      <c r="B28" s="16" t="s">
        <v>5</v>
      </c>
      <c r="C28" s="23">
        <v>0</v>
      </c>
      <c r="D28" s="23"/>
      <c r="E28" s="43">
        <v>0</v>
      </c>
      <c r="F28" s="23" t="e">
        <f>ROUND(C28/E28,0)</f>
        <v>#DIV/0!</v>
      </c>
    </row>
    <row r="29" spans="1:6">
      <c r="A29" s="15"/>
      <c r="B29" s="16"/>
      <c r="C29" s="18"/>
      <c r="D29" s="18"/>
      <c r="E29" s="24"/>
      <c r="F29" s="25"/>
    </row>
    <row r="30" spans="1:6">
      <c r="A30" s="15"/>
      <c r="B30" s="16"/>
      <c r="C30" s="18"/>
      <c r="D30" s="18"/>
      <c r="E30" s="24"/>
      <c r="F30" s="25"/>
    </row>
    <row r="31" spans="1:6" ht="13">
      <c r="C31" s="19"/>
      <c r="D31" s="19"/>
      <c r="E31" s="20" t="s">
        <v>136</v>
      </c>
      <c r="F31" s="21" t="e">
        <f>ROUND(SUM(F28:F30),0)</f>
        <v>#DIV/0!</v>
      </c>
    </row>
    <row r="32" spans="1:6" ht="13">
      <c r="C32" s="19"/>
      <c r="D32" s="19"/>
      <c r="E32" s="19"/>
      <c r="F32" s="26"/>
    </row>
    <row r="33" spans="1:6" ht="13">
      <c r="A33" s="8" t="s">
        <v>139</v>
      </c>
      <c r="F33" s="27"/>
    </row>
    <row r="34" spans="1:6" ht="13">
      <c r="A34" s="9" t="s">
        <v>0</v>
      </c>
      <c r="B34" s="10" t="s">
        <v>133</v>
      </c>
      <c r="C34" s="10" t="s">
        <v>124</v>
      </c>
      <c r="D34" s="10"/>
      <c r="E34" s="10" t="s">
        <v>148</v>
      </c>
      <c r="F34" s="28" t="s">
        <v>135</v>
      </c>
    </row>
    <row r="35" spans="1:6" ht="25">
      <c r="A35" s="29" t="s">
        <v>8</v>
      </c>
      <c r="B35" s="12" t="s">
        <v>149</v>
      </c>
      <c r="C35" s="13">
        <f>SUM(D9:D23)</f>
        <v>0</v>
      </c>
      <c r="D35" s="13"/>
      <c r="E35" s="31">
        <v>0</v>
      </c>
      <c r="F35" s="31">
        <f>C35*E35</f>
        <v>0</v>
      </c>
    </row>
    <row r="36" spans="1:6" ht="13.15" customHeight="1">
      <c r="A36" s="29"/>
      <c r="B36" s="12"/>
      <c r="C36" s="13"/>
      <c r="D36" s="13"/>
      <c r="E36" s="31"/>
      <c r="F36" s="31"/>
    </row>
    <row r="37" spans="1:6" ht="13">
      <c r="C37" s="19"/>
      <c r="D37" s="19"/>
      <c r="E37" s="33" t="s">
        <v>136</v>
      </c>
      <c r="F37" s="21">
        <f>ROUND(SUM(F35:F36),0)</f>
        <v>0</v>
      </c>
    </row>
    <row r="39" spans="1:6" ht="13">
      <c r="A39" s="8" t="s">
        <v>143</v>
      </c>
      <c r="C39" s="34"/>
      <c r="D39" s="34"/>
      <c r="E39" s="35"/>
      <c r="F39" s="27"/>
    </row>
    <row r="40" spans="1:6" s="19" customFormat="1" ht="13">
      <c r="A40" s="10" t="s">
        <v>0</v>
      </c>
      <c r="B40" s="10" t="s">
        <v>144</v>
      </c>
      <c r="C40" s="10" t="s">
        <v>145</v>
      </c>
      <c r="D40" s="10"/>
      <c r="E40" s="10" t="s">
        <v>1</v>
      </c>
      <c r="F40" s="28" t="s">
        <v>135</v>
      </c>
    </row>
    <row r="41" spans="1:6">
      <c r="A41" s="36" t="s">
        <v>9</v>
      </c>
      <c r="B41" s="37">
        <v>0</v>
      </c>
      <c r="C41" s="24">
        <v>0</v>
      </c>
      <c r="D41" s="24"/>
      <c r="E41" s="43">
        <f>E28</f>
        <v>0</v>
      </c>
      <c r="F41" s="23" t="e">
        <f>ROUND(B41*C41/E41,0)</f>
        <v>#DIV/0!</v>
      </c>
    </row>
    <row r="42" spans="1:6">
      <c r="A42" s="36" t="s">
        <v>10</v>
      </c>
      <c r="B42" s="37">
        <v>0</v>
      </c>
      <c r="C42" s="24">
        <v>0</v>
      </c>
      <c r="D42" s="24"/>
      <c r="E42" s="43">
        <f>E28</f>
        <v>0</v>
      </c>
      <c r="F42" s="23" t="e">
        <f>ROUND(B42*C42/E42,0)</f>
        <v>#DIV/0!</v>
      </c>
    </row>
    <row r="43" spans="1:6">
      <c r="A43" s="42"/>
      <c r="B43" s="37"/>
      <c r="C43" s="24"/>
      <c r="D43" s="24"/>
      <c r="E43" s="17"/>
      <c r="F43" s="23"/>
    </row>
    <row r="44" spans="1:6" ht="13">
      <c r="C44" s="19"/>
      <c r="D44" s="19"/>
      <c r="E44" s="33" t="s">
        <v>136</v>
      </c>
      <c r="F44" s="21" t="e">
        <f>ROUND(SUM(F41:F43),0)</f>
        <v>#DIV/0!</v>
      </c>
    </row>
    <row r="45" spans="1:6" ht="13">
      <c r="C45" s="19"/>
      <c r="D45" s="19"/>
      <c r="F45" s="27"/>
    </row>
    <row r="46" spans="1:6" ht="12.75" customHeight="1">
      <c r="A46" s="19"/>
      <c r="C46" s="265" t="s">
        <v>146</v>
      </c>
      <c r="D46" s="269"/>
      <c r="E46" s="266"/>
      <c r="F46" s="38" t="e">
        <f>F24+F31+F37+F44</f>
        <v>#DIV/0!</v>
      </c>
    </row>
  </sheetData>
  <mergeCells count="3">
    <mergeCell ref="A1:F1"/>
    <mergeCell ref="A4:D4"/>
    <mergeCell ref="C46:E46"/>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441-6951-4335-A966-844BF89F6C45}">
  <sheetPr>
    <tabColor theme="4" tint="0.59999389629810485"/>
    <pageSetUpPr fitToPage="1"/>
  </sheetPr>
  <dimension ref="A1:F33"/>
  <sheetViews>
    <sheetView showGridLines="0" view="pageBreakPreview" zoomScale="95" zoomScaleNormal="120" zoomScaleSheetLayoutView="95" workbookViewId="0">
      <selection activeCell="K5" sqref="K5"/>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General'!B12</f>
        <v>1.4</v>
      </c>
      <c r="C3" s="3"/>
      <c r="D3" s="3"/>
      <c r="E3" s="3"/>
      <c r="F3" s="4" t="s">
        <v>131</v>
      </c>
    </row>
    <row r="4" spans="1:6" ht="99.65" customHeight="1">
      <c r="A4" s="262" t="str">
        <f>+'Presupuesto General'!C12</f>
        <v>Suministro e instalación de regulador (controlador) de carga, 50A/24V MPPT Solar, eficiencia mínima del 96%, debe ser apto para cargar baterías tipo LiFePO4. Con todas las protecciones eléctricas necesarias en caso de sobrecarga, cortocircuito, advertencia de alto voltaje</v>
      </c>
      <c r="B4" s="267"/>
      <c r="C4" s="267"/>
      <c r="D4" s="268"/>
      <c r="F4" s="5" t="str">
        <f>+'Presupuesto General'!D12</f>
        <v>UN</v>
      </c>
    </row>
    <row r="5" spans="1:6" ht="13">
      <c r="A5" s="6"/>
      <c r="F5" s="7"/>
    </row>
    <row r="6" spans="1:6" ht="13">
      <c r="A6" s="8" t="s">
        <v>132</v>
      </c>
    </row>
    <row r="7" spans="1:6" ht="13">
      <c r="A7" s="9" t="s">
        <v>0</v>
      </c>
      <c r="B7" s="10" t="s">
        <v>133</v>
      </c>
      <c r="C7" s="10" t="s">
        <v>2</v>
      </c>
      <c r="D7" s="10" t="s">
        <v>124</v>
      </c>
      <c r="E7" s="10" t="s">
        <v>134</v>
      </c>
      <c r="F7" s="10" t="s">
        <v>135</v>
      </c>
    </row>
    <row r="8" spans="1:6" ht="43.15" customHeight="1">
      <c r="A8" s="41" t="s">
        <v>172</v>
      </c>
      <c r="B8" s="12" t="s">
        <v>5</v>
      </c>
      <c r="C8" s="13">
        <v>1</v>
      </c>
      <c r="D8" s="12">
        <v>0</v>
      </c>
      <c r="E8" s="14">
        <v>0</v>
      </c>
      <c r="F8" s="14">
        <f>C8*E8</f>
        <v>0</v>
      </c>
    </row>
    <row r="9" spans="1:6">
      <c r="A9" s="41"/>
      <c r="B9" s="12"/>
      <c r="C9" s="17"/>
      <c r="D9" s="12"/>
      <c r="E9" s="14"/>
      <c r="F9" s="14"/>
    </row>
    <row r="10" spans="1:6" ht="13">
      <c r="C10" s="19"/>
      <c r="D10" s="19"/>
      <c r="E10" s="20" t="s">
        <v>136</v>
      </c>
      <c r="F10" s="21">
        <f>ROUND(SUM(F8:F9),0)</f>
        <v>0</v>
      </c>
    </row>
    <row r="11" spans="1:6">
      <c r="F11" s="45"/>
    </row>
    <row r="12" spans="1:6" ht="13">
      <c r="A12" s="22" t="s">
        <v>137</v>
      </c>
      <c r="F12" s="46"/>
    </row>
    <row r="13" spans="1:6" ht="13">
      <c r="A13" s="9" t="s">
        <v>0</v>
      </c>
      <c r="B13" s="10" t="s">
        <v>147</v>
      </c>
      <c r="C13" s="10" t="s">
        <v>138</v>
      </c>
      <c r="D13" s="10"/>
      <c r="E13" s="10" t="s">
        <v>1</v>
      </c>
      <c r="F13" s="10" t="s">
        <v>135</v>
      </c>
    </row>
    <row r="14" spans="1:6">
      <c r="A14" s="15" t="s">
        <v>4</v>
      </c>
      <c r="B14" s="16" t="s">
        <v>5</v>
      </c>
      <c r="C14" s="23">
        <v>0</v>
      </c>
      <c r="D14" s="23"/>
      <c r="E14" s="43">
        <v>0</v>
      </c>
      <c r="F14" s="23" t="e">
        <f>ROUND(C14/E14,0)</f>
        <v>#DIV/0!</v>
      </c>
    </row>
    <row r="15" spans="1:6">
      <c r="A15" s="15"/>
      <c r="B15" s="16"/>
      <c r="C15" s="18"/>
      <c r="D15" s="18"/>
      <c r="E15" s="24"/>
      <c r="F15" s="25"/>
    </row>
    <row r="16" spans="1:6">
      <c r="A16" s="15"/>
      <c r="B16" s="16"/>
      <c r="C16" s="18"/>
      <c r="D16" s="18"/>
      <c r="E16" s="24"/>
      <c r="F16" s="25"/>
    </row>
    <row r="17" spans="1:6" ht="13">
      <c r="C17" s="19"/>
      <c r="D17" s="19"/>
      <c r="E17" s="20" t="s">
        <v>136</v>
      </c>
      <c r="F17" s="21" t="e">
        <f>ROUND(SUM(F14:F16),0)</f>
        <v>#DIV/0!</v>
      </c>
    </row>
    <row r="18" spans="1:6" ht="13">
      <c r="C18" s="19"/>
      <c r="D18" s="19"/>
      <c r="E18" s="19"/>
      <c r="F18" s="26"/>
    </row>
    <row r="19" spans="1:6" ht="13">
      <c r="A19" s="8" t="s">
        <v>139</v>
      </c>
      <c r="F19" s="27"/>
    </row>
    <row r="20" spans="1:6" ht="13">
      <c r="A20" s="9" t="s">
        <v>0</v>
      </c>
      <c r="B20" s="10" t="s">
        <v>133</v>
      </c>
      <c r="C20" s="10" t="s">
        <v>124</v>
      </c>
      <c r="D20" s="10"/>
      <c r="E20" s="10" t="s">
        <v>148</v>
      </c>
      <c r="F20" s="28" t="s">
        <v>135</v>
      </c>
    </row>
    <row r="21" spans="1:6" ht="26.5" customHeight="1">
      <c r="A21" s="29" t="s">
        <v>8</v>
      </c>
      <c r="B21" s="12" t="s">
        <v>149</v>
      </c>
      <c r="C21" s="135">
        <v>0</v>
      </c>
      <c r="D21" s="13"/>
      <c r="E21" s="31">
        <v>0</v>
      </c>
      <c r="F21" s="31">
        <f>C21*E21</f>
        <v>0</v>
      </c>
    </row>
    <row r="22" spans="1:6" ht="13.15" customHeight="1">
      <c r="A22" s="29"/>
      <c r="B22" s="12"/>
      <c r="C22" s="13"/>
      <c r="D22" s="13"/>
      <c r="E22" s="31"/>
      <c r="F22" s="31"/>
    </row>
    <row r="23" spans="1:6" ht="13.15" customHeight="1">
      <c r="A23" s="29"/>
      <c r="B23" s="12"/>
      <c r="C23" s="13"/>
      <c r="D23" s="13"/>
      <c r="E23" s="31"/>
      <c r="F23" s="31"/>
    </row>
    <row r="24" spans="1:6" ht="13">
      <c r="C24" s="19"/>
      <c r="D24" s="19"/>
      <c r="E24" s="33" t="s">
        <v>136</v>
      </c>
      <c r="F24" s="21">
        <f>ROUND(SUM(F21:F23),0)</f>
        <v>0</v>
      </c>
    </row>
    <row r="26" spans="1:6" ht="13">
      <c r="A26" s="8" t="s">
        <v>143</v>
      </c>
      <c r="C26" s="34"/>
      <c r="D26" s="34"/>
      <c r="E26" s="35"/>
      <c r="F26" s="27"/>
    </row>
    <row r="27" spans="1:6" s="19" customFormat="1" ht="13">
      <c r="A27" s="10" t="s">
        <v>0</v>
      </c>
      <c r="B27" s="10" t="s">
        <v>144</v>
      </c>
      <c r="C27" s="10" t="s">
        <v>145</v>
      </c>
      <c r="D27" s="10"/>
      <c r="E27" s="10" t="s">
        <v>1</v>
      </c>
      <c r="F27" s="28" t="s">
        <v>135</v>
      </c>
    </row>
    <row r="28" spans="1:6">
      <c r="A28" s="36" t="s">
        <v>9</v>
      </c>
      <c r="B28" s="37">
        <v>0</v>
      </c>
      <c r="C28" s="24">
        <v>0</v>
      </c>
      <c r="D28" s="24"/>
      <c r="E28" s="43">
        <f>E14</f>
        <v>0</v>
      </c>
      <c r="F28" s="23" t="e">
        <f>ROUND(B28*C28/E28,0)</f>
        <v>#DIV/0!</v>
      </c>
    </row>
    <row r="29" spans="1:6">
      <c r="A29" s="36" t="s">
        <v>10</v>
      </c>
      <c r="B29" s="37">
        <v>0</v>
      </c>
      <c r="C29" s="24">
        <v>0</v>
      </c>
      <c r="D29" s="24"/>
      <c r="E29" s="43">
        <f>E14</f>
        <v>0</v>
      </c>
      <c r="F29" s="23" t="e">
        <f>ROUND(B29*C29/E29,0)</f>
        <v>#DIV/0!</v>
      </c>
    </row>
    <row r="30" spans="1:6">
      <c r="A30" s="42"/>
      <c r="B30" s="37"/>
      <c r="C30" s="24"/>
      <c r="D30" s="24"/>
      <c r="E30" s="17"/>
      <c r="F30" s="23"/>
    </row>
    <row r="31" spans="1:6" ht="13">
      <c r="C31" s="19"/>
      <c r="D31" s="19"/>
      <c r="E31" s="33" t="s">
        <v>136</v>
      </c>
      <c r="F31" s="21" t="e">
        <f>ROUND(SUM(F28:F30),0)</f>
        <v>#DIV/0!</v>
      </c>
    </row>
    <row r="32" spans="1:6" ht="13">
      <c r="C32" s="19"/>
      <c r="D32" s="19"/>
      <c r="F32" s="27"/>
    </row>
    <row r="33" spans="1:6" ht="12.75" customHeight="1">
      <c r="A33" s="19"/>
      <c r="C33" s="265" t="s">
        <v>146</v>
      </c>
      <c r="D33" s="269"/>
      <c r="E33" s="266"/>
      <c r="F33" s="38" t="e">
        <f>F10+F17+F24+F31</f>
        <v>#DIV/0!</v>
      </c>
    </row>
  </sheetData>
  <mergeCells count="3">
    <mergeCell ref="A1:F1"/>
    <mergeCell ref="A4:D4"/>
    <mergeCell ref="C33:E33"/>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27FF-ACFA-4B25-8B37-77DB2F7B18F2}">
  <sheetPr>
    <tabColor theme="4" tint="0.59999389629810485"/>
    <pageSetUpPr fitToPage="1"/>
  </sheetPr>
  <dimension ref="A1:F34"/>
  <sheetViews>
    <sheetView showGridLines="0" view="pageBreakPreview" zoomScale="98" zoomScaleNormal="120" zoomScaleSheetLayoutView="98" workbookViewId="0">
      <selection activeCell="J4" sqref="J4"/>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General'!B13</f>
        <v>1.5</v>
      </c>
      <c r="C3" s="3"/>
      <c r="D3" s="3"/>
      <c r="E3" s="3"/>
      <c r="F3" s="4" t="s">
        <v>131</v>
      </c>
    </row>
    <row r="4" spans="1:6" ht="99.65" customHeight="1">
      <c r="A4" s="262" t="str">
        <f>+'Presupuesto General'!C13</f>
        <v>Suministro e Instalación de batería de ión - litio tipo fosfato de hierro (LiFePO4) de ciclo profundo de 200 Ah - 25,6 VDC ≥ 3650 ciclos hasta el 80% DOD, con BMS integrado,  vida útil mín de 10 años.</v>
      </c>
      <c r="B4" s="267"/>
      <c r="C4" s="267"/>
      <c r="D4" s="268"/>
      <c r="F4" s="5" t="str">
        <f>+'Presupuesto General'!D13</f>
        <v>UN</v>
      </c>
    </row>
    <row r="5" spans="1:6" ht="13">
      <c r="A5" s="6"/>
      <c r="F5" s="7"/>
    </row>
    <row r="6" spans="1:6" ht="13">
      <c r="A6" s="8" t="s">
        <v>132</v>
      </c>
    </row>
    <row r="7" spans="1:6" ht="13">
      <c r="A7" s="9" t="s">
        <v>0</v>
      </c>
      <c r="B7" s="10" t="s">
        <v>133</v>
      </c>
      <c r="C7" s="10" t="s">
        <v>2</v>
      </c>
      <c r="D7" s="10" t="s">
        <v>124</v>
      </c>
      <c r="E7" s="10" t="s">
        <v>134</v>
      </c>
      <c r="F7" s="10" t="s">
        <v>135</v>
      </c>
    </row>
    <row r="8" spans="1:6" ht="43.15" customHeight="1">
      <c r="A8" s="41" t="s">
        <v>163</v>
      </c>
      <c r="B8" s="12" t="s">
        <v>5</v>
      </c>
      <c r="C8" s="13">
        <v>1</v>
      </c>
      <c r="D8" s="12">
        <v>0</v>
      </c>
      <c r="E8" s="14">
        <v>0</v>
      </c>
      <c r="F8" s="14">
        <f>C8*E8</f>
        <v>0</v>
      </c>
    </row>
    <row r="9" spans="1:6">
      <c r="A9" s="41" t="s">
        <v>182</v>
      </c>
      <c r="B9" s="12" t="s">
        <v>154</v>
      </c>
      <c r="C9" s="13">
        <v>1</v>
      </c>
      <c r="D9" s="12">
        <v>0</v>
      </c>
      <c r="E9" s="14">
        <v>0</v>
      </c>
      <c r="F9" s="14">
        <f t="shared" ref="F9" si="0">C9*E9</f>
        <v>0</v>
      </c>
    </row>
    <row r="10" spans="1:6">
      <c r="A10" s="41"/>
      <c r="B10" s="12"/>
      <c r="C10" s="13"/>
      <c r="D10" s="12"/>
      <c r="E10" s="14"/>
      <c r="F10" s="14"/>
    </row>
    <row r="11" spans="1:6" ht="13">
      <c r="C11" s="19"/>
      <c r="D11" s="19"/>
      <c r="E11" s="20" t="s">
        <v>136</v>
      </c>
      <c r="F11" s="21">
        <f>ROUND(SUM(F8:F10),0)</f>
        <v>0</v>
      </c>
    </row>
    <row r="12" spans="1:6">
      <c r="F12" s="45"/>
    </row>
    <row r="13" spans="1:6" ht="13">
      <c r="A13" s="22" t="s">
        <v>137</v>
      </c>
      <c r="F13" s="46"/>
    </row>
    <row r="14" spans="1:6" ht="13">
      <c r="A14" s="9" t="s">
        <v>0</v>
      </c>
      <c r="B14" s="10" t="s">
        <v>147</v>
      </c>
      <c r="C14" s="10" t="s">
        <v>138</v>
      </c>
      <c r="D14" s="10"/>
      <c r="E14" s="10" t="s">
        <v>1</v>
      </c>
      <c r="F14" s="10" t="s">
        <v>135</v>
      </c>
    </row>
    <row r="15" spans="1:6">
      <c r="A15" s="15" t="s">
        <v>4</v>
      </c>
      <c r="B15" s="16" t="s">
        <v>5</v>
      </c>
      <c r="C15" s="23">
        <v>0</v>
      </c>
      <c r="D15" s="23"/>
      <c r="E15" s="43">
        <v>0</v>
      </c>
      <c r="F15" s="23" t="e">
        <f>ROUND(C15/E15,0)</f>
        <v>#DIV/0!</v>
      </c>
    </row>
    <row r="16" spans="1:6">
      <c r="A16" s="15"/>
      <c r="B16" s="16"/>
      <c r="C16" s="18"/>
      <c r="D16" s="18"/>
      <c r="E16" s="24"/>
      <c r="F16" s="25"/>
    </row>
    <row r="17" spans="1:6">
      <c r="A17" s="15"/>
      <c r="B17" s="16"/>
      <c r="C17" s="18"/>
      <c r="D17" s="18"/>
      <c r="E17" s="24"/>
      <c r="F17" s="25"/>
    </row>
    <row r="18" spans="1:6" ht="13">
      <c r="C18" s="19"/>
      <c r="D18" s="19"/>
      <c r="E18" s="20" t="s">
        <v>136</v>
      </c>
      <c r="F18" s="21" t="e">
        <f>ROUND(SUM(F15:F17),0)</f>
        <v>#DIV/0!</v>
      </c>
    </row>
    <row r="19" spans="1:6" ht="13">
      <c r="C19" s="19"/>
      <c r="D19" s="19"/>
      <c r="E19" s="19"/>
      <c r="F19" s="26"/>
    </row>
    <row r="20" spans="1:6" ht="13">
      <c r="A20" s="8" t="s">
        <v>139</v>
      </c>
      <c r="F20" s="27"/>
    </row>
    <row r="21" spans="1:6" ht="13">
      <c r="A21" s="9" t="s">
        <v>0</v>
      </c>
      <c r="B21" s="10" t="s">
        <v>133</v>
      </c>
      <c r="C21" s="10" t="s">
        <v>124</v>
      </c>
      <c r="D21" s="10"/>
      <c r="E21" s="10" t="s">
        <v>148</v>
      </c>
      <c r="F21" s="28" t="s">
        <v>135</v>
      </c>
    </row>
    <row r="22" spans="1:6" ht="26.5" customHeight="1">
      <c r="A22" s="29" t="s">
        <v>8</v>
      </c>
      <c r="B22" s="12" t="s">
        <v>149</v>
      </c>
      <c r="C22" s="13">
        <v>0</v>
      </c>
      <c r="D22" s="13"/>
      <c r="E22" s="31">
        <v>0</v>
      </c>
      <c r="F22" s="31">
        <f>C22*E22</f>
        <v>0</v>
      </c>
    </row>
    <row r="23" spans="1:6" ht="13.15" customHeight="1">
      <c r="A23" s="29"/>
      <c r="B23" s="12"/>
      <c r="C23" s="13"/>
      <c r="D23" s="13"/>
      <c r="E23" s="31"/>
      <c r="F23" s="31"/>
    </row>
    <row r="24" spans="1:6" ht="13.15" customHeight="1">
      <c r="A24" s="29"/>
      <c r="B24" s="12"/>
      <c r="C24" s="13"/>
      <c r="D24" s="13"/>
      <c r="E24" s="31"/>
      <c r="F24" s="31"/>
    </row>
    <row r="25" spans="1:6" ht="13">
      <c r="C25" s="19"/>
      <c r="D25" s="19"/>
      <c r="E25" s="33" t="s">
        <v>136</v>
      </c>
      <c r="F25" s="21">
        <f>ROUND(SUM(F22:F24),0)</f>
        <v>0</v>
      </c>
    </row>
    <row r="27" spans="1:6" ht="13">
      <c r="A27" s="8" t="s">
        <v>143</v>
      </c>
      <c r="C27" s="34"/>
      <c r="D27" s="34"/>
      <c r="E27" s="35"/>
      <c r="F27" s="27"/>
    </row>
    <row r="28" spans="1:6" s="19" customFormat="1" ht="13">
      <c r="A28" s="10" t="s">
        <v>0</v>
      </c>
      <c r="B28" s="10" t="s">
        <v>144</v>
      </c>
      <c r="C28" s="10" t="s">
        <v>145</v>
      </c>
      <c r="D28" s="10"/>
      <c r="E28" s="10" t="s">
        <v>1</v>
      </c>
      <c r="F28" s="28" t="s">
        <v>135</v>
      </c>
    </row>
    <row r="29" spans="1:6">
      <c r="A29" s="36" t="s">
        <v>9</v>
      </c>
      <c r="B29" s="37">
        <v>0</v>
      </c>
      <c r="C29" s="24">
        <v>0</v>
      </c>
      <c r="D29" s="24"/>
      <c r="E29" s="43">
        <f>E15</f>
        <v>0</v>
      </c>
      <c r="F29" s="23" t="e">
        <f>ROUND(B29*C29/E29,0)</f>
        <v>#DIV/0!</v>
      </c>
    </row>
    <row r="30" spans="1:6">
      <c r="A30" s="36" t="s">
        <v>10</v>
      </c>
      <c r="B30" s="37">
        <v>0</v>
      </c>
      <c r="C30" s="24">
        <v>0</v>
      </c>
      <c r="D30" s="24"/>
      <c r="E30" s="43">
        <f>E15</f>
        <v>0</v>
      </c>
      <c r="F30" s="23" t="e">
        <f>ROUND(B30*C30/E30,0)</f>
        <v>#DIV/0!</v>
      </c>
    </row>
    <row r="31" spans="1:6">
      <c r="A31" s="42"/>
      <c r="B31" s="37"/>
      <c r="C31" s="24"/>
      <c r="D31" s="24"/>
      <c r="E31" s="17"/>
      <c r="F31" s="23"/>
    </row>
    <row r="32" spans="1:6" ht="13">
      <c r="C32" s="19"/>
      <c r="D32" s="19"/>
      <c r="E32" s="33" t="s">
        <v>136</v>
      </c>
      <c r="F32" s="21" t="e">
        <f>ROUND(SUM(F29:F31),0)</f>
        <v>#DIV/0!</v>
      </c>
    </row>
    <row r="33" spans="1:6" ht="13">
      <c r="C33" s="19"/>
      <c r="D33" s="19"/>
      <c r="F33" s="27"/>
    </row>
    <row r="34" spans="1:6" ht="12.75" customHeight="1">
      <c r="A34" s="19"/>
      <c r="C34" s="265" t="s">
        <v>146</v>
      </c>
      <c r="D34" s="269"/>
      <c r="E34" s="266"/>
      <c r="F34" s="38" t="e">
        <f>F11+F18+F25+F32</f>
        <v>#DIV/0!</v>
      </c>
    </row>
  </sheetData>
  <mergeCells count="3">
    <mergeCell ref="A1:F1"/>
    <mergeCell ref="A4:D4"/>
    <mergeCell ref="C34:E34"/>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B30F-62AD-4A92-8D5E-99B0C1BFE148}">
  <sheetPr>
    <tabColor theme="4" tint="0.59999389629810485"/>
    <pageSetUpPr fitToPage="1"/>
  </sheetPr>
  <dimension ref="A1:F34"/>
  <sheetViews>
    <sheetView showGridLines="0" tabSelected="1" view="pageBreakPreview" zoomScale="89" zoomScaleNormal="120" zoomScaleSheetLayoutView="89" workbookViewId="0">
      <selection activeCell="M27" sqref="M27"/>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General'!B14</f>
        <v>1.6</v>
      </c>
      <c r="C3" s="3"/>
      <c r="D3" s="3"/>
      <c r="E3" s="3"/>
      <c r="F3" s="4" t="s">
        <v>131</v>
      </c>
    </row>
    <row r="4" spans="1:6" ht="63" customHeight="1">
      <c r="A4" s="262" t="str">
        <f>+'Presupuesto General'!C14</f>
        <v>Suministro e instalación de inversor tipo "off-grid" onda senoidal pura, potencia de 1600 VA, 24 VDC entrada - 120 VAC salida, f=60 Hz, debe garantizar protección y desconexión por bajo voltaje en la batería, protección contra sobrecarga</v>
      </c>
      <c r="B4" s="267"/>
      <c r="C4" s="267"/>
      <c r="D4" s="268"/>
      <c r="F4" s="5" t="str">
        <f>+'Presupuesto General'!D14</f>
        <v>UN</v>
      </c>
    </row>
    <row r="5" spans="1:6" ht="13">
      <c r="A5" s="6"/>
      <c r="F5" s="7"/>
    </row>
    <row r="6" spans="1:6" ht="13">
      <c r="A6" s="8" t="s">
        <v>132</v>
      </c>
    </row>
    <row r="7" spans="1:6" ht="13">
      <c r="A7" s="9" t="s">
        <v>0</v>
      </c>
      <c r="B7" s="10" t="s">
        <v>133</v>
      </c>
      <c r="C7" s="10" t="s">
        <v>2</v>
      </c>
      <c r="D7" s="10" t="s">
        <v>124</v>
      </c>
      <c r="E7" s="10" t="s">
        <v>134</v>
      </c>
      <c r="F7" s="10" t="s">
        <v>135</v>
      </c>
    </row>
    <row r="8" spans="1:6" ht="43.15" customHeight="1">
      <c r="A8" s="41" t="s">
        <v>174</v>
      </c>
      <c r="B8" s="12" t="s">
        <v>5</v>
      </c>
      <c r="C8" s="13">
        <v>1</v>
      </c>
      <c r="D8" s="12">
        <v>0</v>
      </c>
      <c r="E8" s="14">
        <v>0</v>
      </c>
      <c r="F8" s="14">
        <f>C8*E8</f>
        <v>0</v>
      </c>
    </row>
    <row r="9" spans="1:6">
      <c r="A9" s="41"/>
      <c r="B9" s="12"/>
      <c r="C9" s="13"/>
      <c r="D9" s="12"/>
      <c r="E9" s="14"/>
      <c r="F9" s="14"/>
    </row>
    <row r="10" spans="1:6">
      <c r="A10" s="41"/>
      <c r="B10" s="12"/>
      <c r="C10" s="13"/>
      <c r="D10" s="12"/>
      <c r="E10" s="14"/>
      <c r="F10" s="14"/>
    </row>
    <row r="11" spans="1:6" ht="13">
      <c r="C11" s="19"/>
      <c r="D11" s="19"/>
      <c r="E11" s="20" t="s">
        <v>136</v>
      </c>
      <c r="F11" s="21">
        <f>ROUND(SUM(F8:F10),0)</f>
        <v>0</v>
      </c>
    </row>
    <row r="12" spans="1:6">
      <c r="F12" s="45"/>
    </row>
    <row r="13" spans="1:6" ht="13">
      <c r="A13" s="22" t="s">
        <v>137</v>
      </c>
      <c r="F13" s="46"/>
    </row>
    <row r="14" spans="1:6" ht="13">
      <c r="A14" s="9" t="s">
        <v>0</v>
      </c>
      <c r="B14" s="10" t="s">
        <v>147</v>
      </c>
      <c r="C14" s="10" t="s">
        <v>138</v>
      </c>
      <c r="D14" s="10"/>
      <c r="E14" s="10" t="s">
        <v>1</v>
      </c>
      <c r="F14" s="10" t="s">
        <v>135</v>
      </c>
    </row>
    <row r="15" spans="1:6">
      <c r="A15" s="15" t="s">
        <v>4</v>
      </c>
      <c r="B15" s="16" t="s">
        <v>5</v>
      </c>
      <c r="C15" s="23">
        <v>0</v>
      </c>
      <c r="D15" s="23"/>
      <c r="E15" s="43">
        <v>0</v>
      </c>
      <c r="F15" s="23" t="e">
        <f>ROUND(C15/E15,0)</f>
        <v>#DIV/0!</v>
      </c>
    </row>
    <row r="16" spans="1:6">
      <c r="A16" s="15"/>
      <c r="B16" s="16"/>
      <c r="C16" s="18"/>
      <c r="D16" s="18"/>
      <c r="E16" s="24"/>
      <c r="F16" s="25"/>
    </row>
    <row r="17" spans="1:6">
      <c r="A17" s="15"/>
      <c r="B17" s="16"/>
      <c r="C17" s="18"/>
      <c r="D17" s="18"/>
      <c r="E17" s="24"/>
      <c r="F17" s="25"/>
    </row>
    <row r="18" spans="1:6" ht="13">
      <c r="C18" s="19"/>
      <c r="D18" s="19"/>
      <c r="E18" s="20" t="s">
        <v>136</v>
      </c>
      <c r="F18" s="21" t="e">
        <f>ROUND(SUM(F15:F17),0)</f>
        <v>#DIV/0!</v>
      </c>
    </row>
    <row r="19" spans="1:6" ht="13">
      <c r="C19" s="19"/>
      <c r="D19" s="19"/>
      <c r="E19" s="19"/>
      <c r="F19" s="26"/>
    </row>
    <row r="20" spans="1:6" ht="13">
      <c r="A20" s="8" t="s">
        <v>139</v>
      </c>
      <c r="F20" s="27"/>
    </row>
    <row r="21" spans="1:6" ht="13">
      <c r="A21" s="9" t="s">
        <v>0</v>
      </c>
      <c r="B21" s="10" t="s">
        <v>133</v>
      </c>
      <c r="C21" s="10" t="s">
        <v>124</v>
      </c>
      <c r="D21" s="10"/>
      <c r="E21" s="10" t="s">
        <v>148</v>
      </c>
      <c r="F21" s="28" t="s">
        <v>135</v>
      </c>
    </row>
    <row r="22" spans="1:6" ht="26.5" customHeight="1">
      <c r="A22" s="29" t="s">
        <v>8</v>
      </c>
      <c r="B22" s="12" t="s">
        <v>149</v>
      </c>
      <c r="C22" s="13">
        <v>0</v>
      </c>
      <c r="D22" s="13"/>
      <c r="E22" s="31">
        <v>0</v>
      </c>
      <c r="F22" s="31">
        <f>C22*E22</f>
        <v>0</v>
      </c>
    </row>
    <row r="23" spans="1:6" ht="13.15" customHeight="1">
      <c r="A23" s="29"/>
      <c r="B23" s="12"/>
      <c r="C23" s="13"/>
      <c r="D23" s="13"/>
      <c r="E23" s="31"/>
      <c r="F23" s="31"/>
    </row>
    <row r="24" spans="1:6" ht="13.15" customHeight="1">
      <c r="A24" s="29"/>
      <c r="B24" s="12"/>
      <c r="C24" s="13"/>
      <c r="D24" s="13"/>
      <c r="E24" s="31"/>
      <c r="F24" s="31"/>
    </row>
    <row r="25" spans="1:6" ht="13">
      <c r="C25" s="19"/>
      <c r="D25" s="19"/>
      <c r="E25" s="33" t="s">
        <v>136</v>
      </c>
      <c r="F25" s="21">
        <f>ROUND(SUM(F22:F24),0)</f>
        <v>0</v>
      </c>
    </row>
    <row r="27" spans="1:6" ht="13">
      <c r="A27" s="8" t="s">
        <v>143</v>
      </c>
      <c r="C27" s="34"/>
      <c r="D27" s="34"/>
      <c r="E27" s="35"/>
      <c r="F27" s="27"/>
    </row>
    <row r="28" spans="1:6" s="19" customFormat="1" ht="13">
      <c r="A28" s="10" t="s">
        <v>0</v>
      </c>
      <c r="B28" s="10" t="s">
        <v>144</v>
      </c>
      <c r="C28" s="10" t="s">
        <v>145</v>
      </c>
      <c r="D28" s="10"/>
      <c r="E28" s="10" t="s">
        <v>1</v>
      </c>
      <c r="F28" s="28" t="s">
        <v>135</v>
      </c>
    </row>
    <row r="29" spans="1:6">
      <c r="A29" s="36" t="s">
        <v>9</v>
      </c>
      <c r="B29" s="37">
        <v>0</v>
      </c>
      <c r="C29" s="24">
        <v>0</v>
      </c>
      <c r="D29" s="24"/>
      <c r="E29" s="43">
        <f>E15</f>
        <v>0</v>
      </c>
      <c r="F29" s="23" t="e">
        <f>ROUND(B29*C29/E29,0)</f>
        <v>#DIV/0!</v>
      </c>
    </row>
    <row r="30" spans="1:6">
      <c r="A30" s="36" t="s">
        <v>10</v>
      </c>
      <c r="B30" s="37">
        <v>0</v>
      </c>
      <c r="C30" s="24">
        <v>0</v>
      </c>
      <c r="D30" s="24"/>
      <c r="E30" s="43">
        <f>E15</f>
        <v>0</v>
      </c>
      <c r="F30" s="23" t="e">
        <f>ROUND(B30*C30/E30,0)</f>
        <v>#DIV/0!</v>
      </c>
    </row>
    <row r="31" spans="1:6">
      <c r="A31" s="42"/>
      <c r="B31" s="37"/>
      <c r="C31" s="24"/>
      <c r="D31" s="24"/>
      <c r="E31" s="17"/>
      <c r="F31" s="23"/>
    </row>
    <row r="32" spans="1:6" ht="13">
      <c r="C32" s="19"/>
      <c r="D32" s="19"/>
      <c r="E32" s="33" t="s">
        <v>136</v>
      </c>
      <c r="F32" s="21" t="e">
        <f>ROUND(SUM(F29:F31),0)</f>
        <v>#DIV/0!</v>
      </c>
    </row>
    <row r="33" spans="1:6" ht="13">
      <c r="C33" s="19"/>
      <c r="D33" s="19"/>
      <c r="F33" s="27"/>
    </row>
    <row r="34" spans="1:6" ht="12.75" customHeight="1">
      <c r="A34" s="19"/>
      <c r="C34" s="265" t="s">
        <v>146</v>
      </c>
      <c r="D34" s="269"/>
      <c r="E34" s="266"/>
      <c r="F34" s="38" t="e">
        <f>F11+F18+F25+F32</f>
        <v>#DIV/0!</v>
      </c>
    </row>
  </sheetData>
  <mergeCells count="3">
    <mergeCell ref="A1:F1"/>
    <mergeCell ref="A4:D4"/>
    <mergeCell ref="C34:E34"/>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Presupuesto General</vt:lpstr>
      <vt:lpstr>Flujo de Fondos</vt:lpstr>
      <vt:lpstr>Cronograma</vt:lpstr>
      <vt:lpstr>1.1</vt:lpstr>
      <vt:lpstr>1.2</vt:lpstr>
      <vt:lpstr>1.3</vt:lpstr>
      <vt:lpstr>1.4</vt:lpstr>
      <vt:lpstr>1.5</vt:lpstr>
      <vt:lpstr>1.6</vt:lpstr>
      <vt:lpstr>1.7</vt:lpstr>
      <vt:lpstr>2.1</vt:lpstr>
      <vt:lpstr>2.2</vt:lpstr>
      <vt:lpstr>3.1</vt:lpstr>
      <vt:lpstr>4.1</vt:lpstr>
      <vt:lpstr>Cronograma!Área_de_impresión</vt:lpstr>
      <vt:lpstr>'Flujo de Fondos'!Área_de_impresión</vt:lpstr>
      <vt:lpstr>'Presupuesto General'!Área_de_impresión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Monica Alejandra Gonzalez</cp:lastModifiedBy>
  <cp:revision/>
  <cp:lastPrinted>2025-06-20T19:08:18Z</cp:lastPrinted>
  <dcterms:created xsi:type="dcterms:W3CDTF">2025-02-24T14:35:22Z</dcterms:created>
  <dcterms:modified xsi:type="dcterms:W3CDTF">2025-11-06T19:32:50Z</dcterms:modified>
  <cp:category/>
  <cp:contentStatus/>
</cp:coreProperties>
</file>