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tabRatio="928" firstSheet="1" activeTab="1"/>
  </bookViews>
  <sheets>
    <sheet name="CONSUMO ENERGETICO" sheetId="1" state="hidden" r:id="rId1"/>
    <sheet name="MENSUAL" sheetId="2" r:id="rId2"/>
    <sheet name="Resumen" sheetId="4" state="hidden" r:id="rId3"/>
  </sheets>
  <externalReferences>
    <externalReference r:id="rId4"/>
  </externalReferences>
  <calcPr calcId="162913"/>
</workbook>
</file>

<file path=xl/calcChain.xml><?xml version="1.0" encoding="utf-8"?>
<calcChain xmlns="http://schemas.openxmlformats.org/spreadsheetml/2006/main">
  <c r="X19" i="2" l="1"/>
  <c r="E19" i="2"/>
  <c r="D19" i="2"/>
  <c r="C19" i="2"/>
  <c r="B19" i="2"/>
  <c r="X4" i="2"/>
  <c r="Q4" i="2"/>
  <c r="Q19" i="2" s="1"/>
  <c r="P4" i="2"/>
  <c r="P19" i="2" s="1"/>
  <c r="O4" i="2"/>
  <c r="O19" i="2" s="1"/>
  <c r="H4" i="2"/>
  <c r="H19" i="2" s="1"/>
  <c r="G4" i="2"/>
  <c r="K4" i="2" s="1"/>
  <c r="N4" i="2" s="1"/>
  <c r="F4" i="2"/>
  <c r="F19" i="2" s="1"/>
  <c r="E4" i="2"/>
  <c r="D4" i="2"/>
  <c r="C4" i="2"/>
  <c r="S4" i="2" s="1"/>
  <c r="B4" i="2"/>
  <c r="R4" i="2" s="1"/>
  <c r="A4" i="2"/>
  <c r="K19" i="2" l="1"/>
  <c r="N19" i="2" s="1"/>
  <c r="AA19" i="2" s="1"/>
  <c r="S19" i="2"/>
  <c r="T19" i="2"/>
  <c r="R19" i="2"/>
  <c r="T4" i="2"/>
  <c r="AA4" i="2" s="1"/>
  <c r="G19" i="2"/>
  <c r="I4" i="2"/>
  <c r="J4" i="2"/>
  <c r="M4" i="2" l="1"/>
  <c r="Z4" i="2" s="1"/>
  <c r="J19" i="2"/>
  <c r="M19" i="2" s="1"/>
  <c r="Z19" i="2" s="1"/>
  <c r="L4" i="2"/>
  <c r="I19" i="2"/>
  <c r="L19" i="2" s="1"/>
  <c r="Y19" i="2" l="1"/>
  <c r="AF19" i="2" s="1"/>
  <c r="AG19" i="2" s="1"/>
  <c r="AC19" i="2"/>
  <c r="AD19" i="2" s="1"/>
  <c r="AC4" i="2"/>
  <c r="AD4" i="2" s="1"/>
  <c r="Y4" i="2"/>
  <c r="AF4" i="2" s="1"/>
  <c r="AG4" i="2" s="1"/>
  <c r="A5" i="2"/>
  <c r="A6" i="2"/>
  <c r="A7" i="2"/>
  <c r="A8" i="2"/>
  <c r="A9" i="2"/>
  <c r="A10" i="2"/>
  <c r="A11" i="2"/>
  <c r="A12" i="2"/>
  <c r="A13" i="2"/>
  <c r="A14" i="2"/>
  <c r="A3" i="2"/>
  <c r="Q3" i="2"/>
  <c r="P3" i="2"/>
  <c r="O3" i="2"/>
  <c r="H3" i="2"/>
  <c r="G3" i="2"/>
  <c r="F3" i="2"/>
  <c r="E3" i="2"/>
  <c r="D3" i="2"/>
  <c r="C3" i="2"/>
  <c r="B3" i="2"/>
  <c r="B131" i="1" l="1"/>
  <c r="C131" i="1"/>
  <c r="D131" i="1"/>
  <c r="F131" i="1"/>
  <c r="G131" i="1"/>
  <c r="H131" i="1"/>
  <c r="B130" i="1"/>
  <c r="B119" i="1"/>
  <c r="H120" i="1"/>
  <c r="H121" i="1"/>
  <c r="H122" i="1"/>
  <c r="H123" i="1"/>
  <c r="H124" i="1"/>
  <c r="H125" i="1"/>
  <c r="H126" i="1"/>
  <c r="H128" i="1"/>
  <c r="H129" i="1"/>
  <c r="H130" i="1"/>
  <c r="H119" i="1"/>
  <c r="G119" i="1"/>
  <c r="G120" i="1"/>
  <c r="G121" i="1"/>
  <c r="G122" i="1"/>
  <c r="G123" i="1"/>
  <c r="G124" i="1"/>
  <c r="G125" i="1"/>
  <c r="G126" i="1"/>
  <c r="G129" i="1"/>
  <c r="G130" i="1"/>
  <c r="F120" i="1"/>
  <c r="F121" i="1"/>
  <c r="F122" i="1"/>
  <c r="F123" i="1"/>
  <c r="F124" i="1"/>
  <c r="F125" i="1"/>
  <c r="F126" i="1"/>
  <c r="F129" i="1"/>
  <c r="F130" i="1"/>
  <c r="F119" i="1"/>
  <c r="B122" i="1"/>
  <c r="D120" i="1"/>
  <c r="D121" i="1"/>
  <c r="D122" i="1"/>
  <c r="D123" i="1"/>
  <c r="D124" i="1"/>
  <c r="D125" i="1"/>
  <c r="D126" i="1"/>
  <c r="D128" i="1"/>
  <c r="D129" i="1"/>
  <c r="D130" i="1"/>
  <c r="D119" i="1"/>
  <c r="C130" i="1"/>
  <c r="C120" i="1"/>
  <c r="C121" i="1"/>
  <c r="C122" i="1"/>
  <c r="C132" i="1" s="1"/>
  <c r="C123" i="1"/>
  <c r="C124" i="1"/>
  <c r="C125" i="1"/>
  <c r="C126" i="1"/>
  <c r="C129" i="1"/>
  <c r="C119" i="1"/>
  <c r="B120" i="1"/>
  <c r="B121" i="1"/>
  <c r="B123" i="1"/>
  <c r="B124" i="1"/>
  <c r="B125" i="1"/>
  <c r="B126" i="1"/>
  <c r="B129" i="1"/>
  <c r="P18" i="2"/>
  <c r="X3" i="2"/>
  <c r="X18" i="2"/>
  <c r="O18" i="2"/>
  <c r="R18" i="2" s="1"/>
  <c r="B18" i="2"/>
  <c r="C18" i="2"/>
  <c r="AQ59" i="1"/>
  <c r="AQ60" i="1"/>
  <c r="K19" i="4"/>
  <c r="J19" i="4"/>
  <c r="I19" i="4"/>
  <c r="J18" i="4"/>
  <c r="K18" i="4"/>
  <c r="I18" i="4"/>
  <c r="T5" i="4"/>
  <c r="T6" i="4"/>
  <c r="T4" i="4"/>
  <c r="T3" i="4"/>
  <c r="M15" i="4"/>
  <c r="O15" i="4"/>
  <c r="M10" i="4"/>
  <c r="O10" i="4"/>
  <c r="M13" i="4"/>
  <c r="O13" i="4"/>
  <c r="M11" i="4"/>
  <c r="O11" i="4"/>
  <c r="M14" i="4"/>
  <c r="O14" i="4"/>
  <c r="M12" i="4"/>
  <c r="O12" i="4"/>
  <c r="M5" i="4"/>
  <c r="O5" i="4"/>
  <c r="M6" i="4"/>
  <c r="O6" i="4"/>
  <c r="M4" i="4"/>
  <c r="O4" i="4"/>
  <c r="AJ54" i="1"/>
  <c r="B12" i="4"/>
  <c r="C12" i="4"/>
  <c r="B11" i="4"/>
  <c r="C11" i="4"/>
  <c r="B13" i="4"/>
  <c r="C13" i="4"/>
  <c r="B10" i="4"/>
  <c r="C10" i="4"/>
  <c r="B14" i="4"/>
  <c r="C14" i="4"/>
  <c r="C15" i="4"/>
  <c r="B15" i="4"/>
  <c r="AJ53" i="1"/>
  <c r="AQ57" i="1"/>
  <c r="AQ56" i="1"/>
  <c r="AQ55" i="1"/>
  <c r="AQ54" i="1"/>
  <c r="AQ53" i="1"/>
  <c r="AQ52" i="1"/>
  <c r="AQ51" i="1"/>
  <c r="AQ50" i="1"/>
  <c r="AQ49" i="1"/>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X38" i="1"/>
  <c r="Q18" i="2"/>
  <c r="H18" i="2"/>
  <c r="K3" i="2"/>
  <c r="K18" i="2" s="1"/>
  <c r="R3" i="2"/>
  <c r="G6" i="4"/>
  <c r="E6" i="4"/>
  <c r="F6" i="4"/>
  <c r="D18" i="2" l="1"/>
  <c r="T18" i="2" s="1"/>
  <c r="T3" i="2"/>
  <c r="E18" i="2"/>
  <c r="B132" i="1"/>
  <c r="F132" i="1"/>
  <c r="H132" i="1"/>
  <c r="G132" i="1"/>
  <c r="D132" i="1"/>
  <c r="S3" i="2"/>
  <c r="S18" i="2"/>
  <c r="N18" i="2"/>
  <c r="AA18" i="2" s="1"/>
  <c r="I3" i="2"/>
  <c r="G18" i="2"/>
  <c r="J3" i="2"/>
  <c r="F18" i="2"/>
  <c r="N3" i="2"/>
  <c r="AA3" i="2" l="1"/>
  <c r="L3" i="2"/>
  <c r="Y3" i="2" s="1"/>
  <c r="I18" i="2"/>
  <c r="L18" i="2" s="1"/>
  <c r="Y18" i="2" s="1"/>
  <c r="K3" i="4"/>
  <c r="J18" i="2"/>
  <c r="M18" i="2" s="1"/>
  <c r="M3" i="2"/>
  <c r="J3" i="4"/>
  <c r="G3" i="4" l="1"/>
  <c r="G5" i="4"/>
  <c r="E5" i="4"/>
  <c r="E3" i="4"/>
  <c r="Z3" i="2"/>
  <c r="AC3" i="2"/>
  <c r="I3" i="4"/>
  <c r="M3" i="4" s="1"/>
  <c r="O3" i="4" s="1"/>
  <c r="Z18" i="2"/>
  <c r="AF18" i="2" s="1"/>
  <c r="AG18" i="2" s="1"/>
  <c r="AC18" i="2"/>
  <c r="AD18" i="2" s="1"/>
  <c r="AD3" i="2" l="1"/>
  <c r="F3" i="4"/>
  <c r="F5" i="4"/>
  <c r="AF3" i="2"/>
  <c r="AG3" i="2" s="1"/>
</calcChain>
</file>

<file path=xl/comments1.xml><?xml version="1.0" encoding="utf-8"?>
<comments xmlns="http://schemas.openxmlformats.org/spreadsheetml/2006/main">
  <authors>
    <author>Cristian Jose Mesa Monroy</author>
  </authors>
  <commentList>
    <comment ref="I60" authorId="0" shapeId="0">
      <text>
        <r>
          <rPr>
            <b/>
            <sz val="9"/>
            <color indexed="81"/>
            <rFont val="Tahoma"/>
            <family val="2"/>
          </rPr>
          <t>Cristian Jose Mesa Monroy:</t>
        </r>
        <r>
          <rPr>
            <sz val="9"/>
            <color indexed="81"/>
            <rFont val="Tahoma"/>
            <family val="2"/>
          </rPr>
          <t xml:space="preserve">
Dato calculado con horas de operación y con consumo aproximado de aux.</t>
        </r>
      </text>
    </comment>
  </commentList>
</comments>
</file>

<file path=xl/comments2.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List>
</comments>
</file>

<file path=xl/sharedStrings.xml><?xml version="1.0" encoding="utf-8"?>
<sst xmlns="http://schemas.openxmlformats.org/spreadsheetml/2006/main" count="163" uniqueCount="102">
  <si>
    <t>CONSUMO ENERGETICO</t>
  </si>
  <si>
    <t>MES / AÑO</t>
  </si>
  <si>
    <t>UNIDAD I</t>
  </si>
  <si>
    <t xml:space="preserve">UNIDAD II </t>
  </si>
  <si>
    <t>UNIDAD III</t>
  </si>
  <si>
    <t>FECHA  MES/AÑO</t>
  </si>
  <si>
    <t xml:space="preserve">CARBON       (Tonelada) </t>
  </si>
  <si>
    <t>ACPM           (Galones)</t>
  </si>
  <si>
    <t xml:space="preserve">  C.1-14         (Galones)</t>
  </si>
  <si>
    <t xml:space="preserve">PRODUCCION NETA GENERADA (Mw.h) </t>
  </si>
  <si>
    <t>PRODUCCION BRUTA (Mw.h)</t>
  </si>
  <si>
    <t>TRANSFO ARRANQUE(Mw.h)</t>
  </si>
  <si>
    <t>TRANSFO GRUPO(Mw.h)</t>
  </si>
  <si>
    <t>HORAS OPERACIÓN</t>
  </si>
  <si>
    <t>HORAS DE OPERACIÓN</t>
  </si>
  <si>
    <t>ARRANQUES</t>
  </si>
  <si>
    <t>UN. UNO</t>
  </si>
  <si>
    <t>UN. DOS</t>
  </si>
  <si>
    <t>UN. TRES</t>
  </si>
  <si>
    <t>FRIO</t>
  </si>
  <si>
    <t>TIBIO</t>
  </si>
  <si>
    <t>CALIENTE</t>
  </si>
  <si>
    <t>UN.TRES</t>
  </si>
  <si>
    <t xml:space="preserve">HORAS DE OPERACIÓN Y ARRANQUES </t>
  </si>
  <si>
    <t>PODER CALORIFICO Kcal/kg  (igual todas las unidades)</t>
  </si>
  <si>
    <t>(MBtu/MWh) U1</t>
  </si>
  <si>
    <t>(MBtu/MWh) U2</t>
  </si>
  <si>
    <t>(MBtu/MWh) U3</t>
  </si>
  <si>
    <t>MBTU/MWh Total</t>
  </si>
  <si>
    <t>GLP    (Kilogramos)</t>
  </si>
  <si>
    <t>PAIPA 4 CONSUMO CARBON (Toneladas)</t>
  </si>
  <si>
    <t>Paipa 4 GENERACION NETA(Mw.h)</t>
  </si>
  <si>
    <t>UNIDAD 4</t>
  </si>
  <si>
    <t>INGRESOS DE CARBON(TON)</t>
  </si>
  <si>
    <t>INGRESOS DE ACPM(Galones)</t>
  </si>
  <si>
    <t>INGRESOS DE CC1(Galones)</t>
  </si>
  <si>
    <t>INGRESOS DE GLP(Kilogramos)</t>
  </si>
  <si>
    <t>IINGRESOS DE COMBUSTIBLES</t>
  </si>
  <si>
    <t>STOCK DE CARBÓN  A FIN DE MES(Toneladas)</t>
  </si>
  <si>
    <t>MAQUINARIA PESADA (Galones ACPM)</t>
  </si>
  <si>
    <t>mm:AA</t>
  </si>
  <si>
    <t>Producción (MWh)</t>
  </si>
  <si>
    <t>Consumo  (Tn)</t>
  </si>
  <si>
    <t>Unidad Uno</t>
  </si>
  <si>
    <t xml:space="preserve">Unidad Dos </t>
  </si>
  <si>
    <t xml:space="preserve">Unidad Tres </t>
  </si>
  <si>
    <t>Consumo térmico específico
 meta 2019</t>
  </si>
  <si>
    <t>Planta</t>
  </si>
  <si>
    <t>Unidad dos</t>
  </si>
  <si>
    <t>Unidad tres</t>
  </si>
  <si>
    <t>Unidad uno</t>
  </si>
  <si>
    <t>Consumo térmico específico por energías [Mbtu/MWh]</t>
  </si>
  <si>
    <t>Abr</t>
  </si>
  <si>
    <t>May</t>
  </si>
  <si>
    <t>1er tri</t>
  </si>
  <si>
    <t>Mes</t>
  </si>
  <si>
    <t>Consumo termico especifico  [Mbtu/MWh]</t>
  </si>
  <si>
    <t>Desempeño 
%</t>
  </si>
  <si>
    <t>ENERO</t>
  </si>
  <si>
    <t>FEBRERO</t>
  </si>
  <si>
    <t>MARZO</t>
  </si>
  <si>
    <t>ABRIL</t>
  </si>
  <si>
    <t>MAYO</t>
  </si>
  <si>
    <t>JUNIO</t>
  </si>
  <si>
    <t>Consumo térmico específico corregido
Promedio trimestre</t>
  </si>
  <si>
    <t>Jun</t>
  </si>
  <si>
    <t>Prom 1 trimestre</t>
  </si>
  <si>
    <t>Prom 2 trimestre</t>
  </si>
  <si>
    <t xml:space="preserve">Poder calorífico
carbón
 (Kcal/Kg) </t>
  </si>
  <si>
    <t>TOTAL ENERGIA EN EL 
CARBÓN (MBTU)</t>
  </si>
  <si>
    <t>HORAS DE
OPERACIÓN</t>
  </si>
  <si>
    <t>CONSUMO TÉRMICO ESPECÍFICO 
CORREGIDO (MBTU/MWh)</t>
  </si>
  <si>
    <t>PLANTA</t>
  </si>
  <si>
    <t>CONSUMO TÉRMICO
ESPECÍFICO CORREGIDO (MBTU/MWh)</t>
  </si>
  <si>
    <t>CEN
TOTAL</t>
  </si>
  <si>
    <t>CAPACIDAD EFECTIVA NETA - CEN
(MW)</t>
  </si>
  <si>
    <t xml:space="preserve">POTENCIA PROMEDIO DE 
GENERACIÓN (MW) </t>
  </si>
  <si>
    <t>DESEMPEÑO (%)</t>
  </si>
  <si>
    <t>CONSUMO TÉRMICO
ESPECÍFICO SIN  CORREGIR</t>
  </si>
  <si>
    <t>DESEMPEÑO
SIN CORREGIR
(%)</t>
  </si>
  <si>
    <t>CONSUMO TÉRMICO ESPECÍFICO SIN CORREGIR
(MBTU/MWh)</t>
  </si>
  <si>
    <t>UNIDAD 1</t>
  </si>
  <si>
    <t>UNIDAD 2</t>
  </si>
  <si>
    <t>UNIDAD 3</t>
  </si>
  <si>
    <t xml:space="preserve">INDICADOR ACUMULADO                          INDICADOR ACUMULADO                                       INDICADOR ACUMULADO                           INDICADOR ACUMULADO                                    INDICADOR ACUMULADO  </t>
  </si>
  <si>
    <t>CONSUMO TERMICO ESPECIFICO SIN CORREGIR UPST</t>
  </si>
  <si>
    <t>Promedio últimos 12 meses</t>
  </si>
  <si>
    <t>Ton/MWh</t>
  </si>
  <si>
    <t>Ton/h</t>
  </si>
  <si>
    <t>PROMEDIOS ESTIMADOS DEL CONSUMOS DE CARBÓN</t>
  </si>
  <si>
    <t xml:space="preserve">DISPONIBILIDAD  PLANTA 
(meta 2022 &gt;92%) </t>
  </si>
  <si>
    <t>ene-23-feb-23</t>
  </si>
  <si>
    <t>ene-23-mar-23</t>
  </si>
  <si>
    <t>ene-23-abr-23</t>
  </si>
  <si>
    <t>ene-23-may-23</t>
  </si>
  <si>
    <t>ene-23-jun-23</t>
  </si>
  <si>
    <t>ene-23-jul-23</t>
  </si>
  <si>
    <t>ene-23-ago-23</t>
  </si>
  <si>
    <t>ene-23-sep-23</t>
  </si>
  <si>
    <t>ene-23-oct-23</t>
  </si>
  <si>
    <t>ene-23-nov-23</t>
  </si>
  <si>
    <t>ene-23-dic-23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</si>
</sst>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
    <numFmt numFmtId="167" formatCode="0.000"/>
    <numFmt numFmtId="168" formatCode="0.0000"/>
    <numFmt numFmtId="169" formatCode="0.0000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0"/>
      <name val="Arial"/>
      <family val="2"/>
    </font>
    <font>
      <sz val="8"/>
      <name val="Arial"/>
      <family val="2"/>
    </font>
    <font>
      <sz val="11"/>
      <color rgb="FF3F3F76"/>
      <name val="Calibri"/>
      <family val="2"/>
      <scheme val="minor"/>
    </font>
    <font>
      <sz val="11"/>
      <color rgb="FF006100"/>
      <name val="Calibri"/>
      <family val="2"/>
      <scheme val="minor"/>
    </font>
    <font>
      <b/>
      <sz val="15"/>
      <color theme="3"/>
      <name val="Calibri"/>
      <family val="2"/>
      <scheme val="minor"/>
    </font>
    <font>
      <b/>
      <sz val="14"/>
      <name val="Arial"/>
      <family val="2"/>
    </font>
    <font>
      <sz val="9"/>
      <name val="Arial"/>
      <family val="2"/>
    </font>
    <font>
      <sz val="9"/>
      <color rgb="FF006100"/>
      <name val="Arial"/>
      <family val="2"/>
    </font>
    <font>
      <sz val="9"/>
      <color theme="1"/>
      <name val="Arial"/>
      <family val="2"/>
    </font>
    <font>
      <sz val="10"/>
      <name val="Arial"/>
      <family val="2"/>
    </font>
    <font>
      <b/>
      <sz val="10"/>
      <color theme="1"/>
      <name val="Arial"/>
      <family val="2"/>
    </font>
    <font>
      <b/>
      <sz val="11"/>
      <color theme="1"/>
      <name val="Calibri"/>
      <family val="2"/>
      <scheme val="minor"/>
    </font>
    <font>
      <b/>
      <sz val="9"/>
      <color indexed="81"/>
      <name val="Tahoma"/>
      <family val="2"/>
    </font>
    <font>
      <sz val="9"/>
      <color indexed="81"/>
      <name val="Tahoma"/>
      <family val="2"/>
    </font>
    <font>
      <sz val="10"/>
      <color theme="1"/>
      <name val="Arial"/>
      <family val="2"/>
    </font>
    <font>
      <b/>
      <sz val="10"/>
      <color rgb="FFFF0000"/>
      <name val="Arial"/>
      <family val="2"/>
    </font>
    <font>
      <sz val="10"/>
      <color rgb="FFFF0000"/>
      <name val="Arial"/>
      <family val="2"/>
    </font>
    <font>
      <b/>
      <sz val="16"/>
      <name val="Arial"/>
      <family val="2"/>
    </font>
    <font>
      <sz val="16"/>
      <name val="Arial"/>
      <family val="2"/>
    </font>
    <font>
      <sz val="10"/>
      <color rgb="FF3F3F76"/>
      <name val="Arial"/>
      <family val="2"/>
    </font>
    <font>
      <sz val="10"/>
      <color rgb="FF006100"/>
      <name val="Arial"/>
      <family val="2"/>
    </font>
    <font>
      <sz val="10"/>
      <color rgb="FF3F3F76"/>
      <name val="Calibri"/>
      <family val="2"/>
      <scheme val="minor"/>
    </font>
    <font>
      <sz val="10"/>
      <color rgb="FF006100"/>
      <name val="Calibri"/>
      <family val="2"/>
      <scheme val="minor"/>
    </font>
    <font>
      <sz val="11"/>
      <color indexed="8"/>
      <name val="Calibri"/>
      <family val="2"/>
    </font>
  </fonts>
  <fills count="2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indexed="15"/>
        <bgColor indexed="64"/>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right/>
      <top/>
      <bottom style="thick">
        <color theme="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bottom/>
      <diagonal/>
    </border>
  </borders>
  <cellStyleXfs count="23">
    <xf numFmtId="0" fontId="0" fillId="0" borderId="0"/>
    <xf numFmtId="0" fontId="9" fillId="0" borderId="0"/>
    <xf numFmtId="0" fontId="11" fillId="7" borderId="2" applyNumberFormat="0" applyAlignment="0" applyProtection="0"/>
    <xf numFmtId="0" fontId="12" fillId="8" borderId="0" applyNumberFormat="0" applyBorder="0" applyAlignment="0" applyProtection="0"/>
    <xf numFmtId="0" fontId="13" fillId="0" borderId="4" applyNumberFormat="0" applyFill="0" applyAlignment="0" applyProtection="0"/>
    <xf numFmtId="0" fontId="6" fillId="0" borderId="0"/>
    <xf numFmtId="0" fontId="5" fillId="0" borderId="0"/>
    <xf numFmtId="9" fontId="5" fillId="0" borderId="0" applyFont="0" applyFill="0" applyBorder="0" applyAlignment="0" applyProtection="0"/>
    <xf numFmtId="165" fontId="18" fillId="0" borderId="0" applyFont="0" applyFill="0" applyBorder="0" applyAlignment="0" applyProtection="0"/>
    <xf numFmtId="0" fontId="4" fillId="0" borderId="0"/>
    <xf numFmtId="0" fontId="3" fillId="0" borderId="0"/>
    <xf numFmtId="0" fontId="2" fillId="0" borderId="0"/>
    <xf numFmtId="9" fontId="6"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6" fillId="0" borderId="0"/>
    <xf numFmtId="0" fontId="1" fillId="0" borderId="0"/>
    <xf numFmtId="9" fontId="1" fillId="0" borderId="0" applyFont="0" applyFill="0" applyBorder="0" applyAlignment="0" applyProtection="0"/>
    <xf numFmtId="0" fontId="1" fillId="0" borderId="0"/>
    <xf numFmtId="9" fontId="32" fillId="0" borderId="0" applyFont="0" applyFill="0" applyBorder="0" applyAlignment="0" applyProtection="0"/>
  </cellStyleXfs>
  <cellXfs count="430">
    <xf numFmtId="0" fontId="0" fillId="0" borderId="0" xfId="0"/>
    <xf numFmtId="17" fontId="9" fillId="5" borderId="1" xfId="0" applyNumberFormat="1" applyFont="1" applyFill="1" applyBorder="1" applyAlignment="1">
      <alignment horizontal="center" vertical="center"/>
    </xf>
    <xf numFmtId="0" fontId="10" fillId="2" borderId="1" xfId="0" applyFont="1" applyFill="1" applyBorder="1"/>
    <xf numFmtId="0" fontId="10" fillId="2" borderId="1" xfId="0" applyFont="1" applyFill="1" applyBorder="1" applyAlignment="1">
      <alignment horizontal="right"/>
    </xf>
    <xf numFmtId="0" fontId="10" fillId="6" borderId="1" xfId="0" applyFont="1" applyFill="1" applyBorder="1"/>
    <xf numFmtId="0" fontId="10" fillId="4" borderId="1" xfId="0" applyFont="1" applyFill="1" applyBorder="1"/>
    <xf numFmtId="0" fontId="0" fillId="0" borderId="0" xfId="0" applyBorder="1"/>
    <xf numFmtId="166" fontId="10" fillId="2" borderId="1" xfId="0" applyNumberFormat="1" applyFont="1" applyFill="1" applyBorder="1"/>
    <xf numFmtId="166" fontId="10" fillId="6" borderId="1" xfId="0" applyNumberFormat="1" applyFont="1" applyFill="1" applyBorder="1"/>
    <xf numFmtId="166" fontId="10" fillId="4" borderId="1" xfId="0" applyNumberFormat="1" applyFont="1" applyFill="1" applyBorder="1"/>
    <xf numFmtId="166" fontId="0" fillId="0" borderId="0" xfId="0" applyNumberFormat="1"/>
    <xf numFmtId="0" fontId="6" fillId="0" borderId="9" xfId="1" applyFont="1" applyFill="1" applyBorder="1" applyAlignment="1">
      <alignment horizontal="center" vertical="center"/>
    </xf>
    <xf numFmtId="0" fontId="6" fillId="0" borderId="1" xfId="1" applyFont="1" applyFill="1" applyBorder="1" applyAlignment="1">
      <alignment horizontal="center" vertical="center"/>
    </xf>
    <xf numFmtId="0" fontId="6" fillId="9" borderId="0" xfId="1" applyFont="1" applyFill="1" applyAlignment="1">
      <alignment vertical="center"/>
    </xf>
    <xf numFmtId="0" fontId="6" fillId="9" borderId="0" xfId="1" applyFont="1" applyFill="1" applyBorder="1" applyAlignment="1">
      <alignment vertical="center"/>
    </xf>
    <xf numFmtId="0" fontId="0" fillId="0" borderId="6" xfId="0" applyBorder="1" applyAlignment="1">
      <alignment horizontal="center" vertical="center" wrapText="1"/>
    </xf>
    <xf numFmtId="1" fontId="10" fillId="2" borderId="1" xfId="0" applyNumberFormat="1" applyFont="1" applyFill="1" applyBorder="1" applyAlignment="1">
      <alignment horizontal="right"/>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8" fillId="10" borderId="8" xfId="1" applyFont="1" applyFill="1" applyBorder="1" applyAlignment="1">
      <alignment horizontal="center" vertical="center"/>
    </xf>
    <xf numFmtId="0" fontId="8" fillId="10" borderId="19" xfId="1"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xf numFmtId="0" fontId="0" fillId="15" borderId="1" xfId="0" applyFill="1" applyBorder="1"/>
    <xf numFmtId="0" fontId="0" fillId="9" borderId="0" xfId="0" applyFill="1" applyBorder="1"/>
    <xf numFmtId="0" fontId="13" fillId="9" borderId="0" xfId="4" applyFill="1" applyBorder="1"/>
    <xf numFmtId="0" fontId="12" fillId="9" borderId="0" xfId="3" applyFill="1" applyBorder="1" applyAlignment="1">
      <alignment horizontal="center" wrapText="1"/>
    </xf>
    <xf numFmtId="0" fontId="12" fillId="9" borderId="0" xfId="3" applyFill="1" applyBorder="1"/>
    <xf numFmtId="167" fontId="0" fillId="15" borderId="1" xfId="0" applyNumberFormat="1" applyFill="1" applyBorder="1"/>
    <xf numFmtId="2" fontId="0" fillId="14" borderId="1" xfId="0" applyNumberFormat="1" applyFill="1" applyBorder="1" applyAlignment="1">
      <alignment horizontal="center"/>
    </xf>
    <xf numFmtId="168" fontId="0" fillId="14" borderId="1" xfId="0" applyNumberFormat="1" applyFill="1" applyBorder="1" applyAlignment="1">
      <alignment horizontal="center"/>
    </xf>
    <xf numFmtId="17" fontId="6" fillId="5" borderId="1" xfId="0" applyNumberFormat="1" applyFont="1" applyFill="1" applyBorder="1" applyAlignment="1">
      <alignment horizontal="center" vertical="center"/>
    </xf>
    <xf numFmtId="168" fontId="0" fillId="13" borderId="1" xfId="0" applyNumberFormat="1" applyFill="1" applyBorder="1"/>
    <xf numFmtId="167" fontId="0" fillId="13" borderId="1" xfId="0" applyNumberFormat="1" applyFill="1" applyBorder="1"/>
    <xf numFmtId="167" fontId="0" fillId="14" borderId="1" xfId="0" applyNumberFormat="1" applyFill="1" applyBorder="1" applyAlignment="1">
      <alignment horizontal="center"/>
    </xf>
    <xf numFmtId="0" fontId="0" fillId="0" borderId="21" xfId="0" applyBorder="1" applyAlignment="1">
      <alignment horizontal="center"/>
    </xf>
    <xf numFmtId="0" fontId="0" fillId="0" borderId="24" xfId="0" applyBorder="1" applyAlignment="1">
      <alignment horizontal="center"/>
    </xf>
    <xf numFmtId="166" fontId="0" fillId="0" borderId="1" xfId="0" applyNumberFormat="1" applyBorder="1"/>
    <xf numFmtId="0" fontId="10" fillId="0" borderId="1" xfId="0" applyFont="1" applyBorder="1"/>
    <xf numFmtId="166" fontId="10" fillId="0" borderId="1" xfId="0" applyNumberFormat="1" applyFont="1" applyBorder="1"/>
    <xf numFmtId="2" fontId="10" fillId="2" borderId="1" xfId="0" applyNumberFormat="1" applyFont="1" applyFill="1" applyBorder="1" applyAlignment="1">
      <alignment horizontal="right"/>
    </xf>
    <xf numFmtId="0" fontId="0" fillId="0" borderId="0" xfId="0" applyAlignment="1">
      <alignment horizontal="right"/>
    </xf>
    <xf numFmtId="0" fontId="12" fillId="9" borderId="0" xfId="3" applyFill="1" applyBorder="1" applyAlignment="1">
      <alignment horizontal="right"/>
    </xf>
    <xf numFmtId="0" fontId="0" fillId="15" borderId="1" xfId="0" applyFill="1" applyBorder="1" applyAlignment="1">
      <alignment horizontal="right"/>
    </xf>
    <xf numFmtId="0" fontId="0" fillId="13" borderId="1" xfId="0" applyFill="1" applyBorder="1" applyAlignment="1">
      <alignment horizontal="right"/>
    </xf>
    <xf numFmtId="0" fontId="10" fillId="0" borderId="0" xfId="0" applyFont="1"/>
    <xf numFmtId="17" fontId="10" fillId="5" borderId="1" xfId="0" applyNumberFormat="1" applyFont="1" applyFill="1" applyBorder="1" applyAlignment="1">
      <alignment horizontal="center" vertical="center"/>
    </xf>
    <xf numFmtId="2" fontId="10" fillId="0" borderId="1" xfId="0" applyNumberFormat="1" applyFont="1" applyBorder="1"/>
    <xf numFmtId="0" fontId="10" fillId="6" borderId="1" xfId="0" applyFont="1" applyFill="1" applyBorder="1" applyAlignment="1">
      <alignment horizontal="right"/>
    </xf>
    <xf numFmtId="0" fontId="10" fillId="4" borderId="1" xfId="0" applyFont="1" applyFill="1" applyBorder="1" applyAlignment="1">
      <alignment horizontal="right"/>
    </xf>
    <xf numFmtId="0" fontId="11" fillId="7" borderId="1" xfId="2" applyBorder="1" applyAlignment="1">
      <alignment horizontal="right"/>
    </xf>
    <xf numFmtId="0" fontId="10" fillId="9" borderId="0" xfId="0" applyFont="1" applyFill="1" applyBorder="1"/>
    <xf numFmtId="0" fontId="11" fillId="7" borderId="1" xfId="2" applyBorder="1"/>
    <xf numFmtId="0" fontId="0" fillId="0" borderId="0" xfId="0"/>
    <xf numFmtId="0" fontId="0" fillId="0" borderId="1" xfId="0" applyBorder="1"/>
    <xf numFmtId="0" fontId="0" fillId="0" borderId="9"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9" xfId="0" applyBorder="1" applyAlignment="1">
      <alignment horizontal="center" vertical="center"/>
    </xf>
    <xf numFmtId="0" fontId="8" fillId="0" borderId="30" xfId="0" applyFont="1" applyBorder="1" applyAlignment="1">
      <alignment horizontal="center"/>
    </xf>
    <xf numFmtId="0" fontId="13" fillId="0" borderId="28" xfId="4" applyBorder="1"/>
    <xf numFmtId="0" fontId="6" fillId="0" borderId="28" xfId="0" applyFont="1" applyBorder="1" applyAlignment="1">
      <alignment horizontal="center"/>
    </xf>
    <xf numFmtId="3" fontId="11" fillId="7" borderId="1" xfId="2" applyNumberFormat="1" applyBorder="1" applyAlignment="1">
      <alignment horizontal="right"/>
    </xf>
    <xf numFmtId="164" fontId="11" fillId="7" borderId="1" xfId="2" applyNumberFormat="1" applyBorder="1"/>
    <xf numFmtId="3" fontId="11" fillId="7" borderId="1" xfId="2" applyNumberFormat="1" applyBorder="1"/>
    <xf numFmtId="166" fontId="10" fillId="2" borderId="1" xfId="0" applyNumberFormat="1" applyFont="1" applyFill="1" applyBorder="1" applyAlignment="1">
      <alignment horizontal="right"/>
    </xf>
    <xf numFmtId="166" fontId="10" fillId="6" borderId="1" xfId="0" applyNumberFormat="1" applyFont="1" applyFill="1" applyBorder="1" applyAlignment="1">
      <alignment horizontal="right"/>
    </xf>
    <xf numFmtId="166" fontId="10" fillId="4" borderId="1" xfId="0" applyNumberFormat="1" applyFont="1" applyFill="1" applyBorder="1" applyAlignment="1">
      <alignment horizontal="right"/>
    </xf>
    <xf numFmtId="0" fontId="6" fillId="15" borderId="32" xfId="0" applyFont="1" applyFill="1" applyBorder="1" applyAlignment="1">
      <alignment horizontal="center" vertical="center" wrapText="1"/>
    </xf>
    <xf numFmtId="0" fontId="6" fillId="13" borderId="23"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6" fillId="14" borderId="27" xfId="0" applyFont="1" applyFill="1" applyBorder="1" applyAlignment="1">
      <alignment horizontal="center" vertical="center" wrapText="1"/>
    </xf>
    <xf numFmtId="167" fontId="0" fillId="12" borderId="1" xfId="0" applyNumberFormat="1" applyFill="1" applyBorder="1"/>
    <xf numFmtId="168" fontId="0" fillId="12" borderId="1" xfId="0" applyNumberFormat="1" applyFill="1" applyBorder="1"/>
    <xf numFmtId="0" fontId="0" fillId="12" borderId="1" xfId="0" applyFill="1" applyBorder="1"/>
    <xf numFmtId="0" fontId="0" fillId="12" borderId="1" xfId="0" applyFill="1" applyBorder="1" applyAlignment="1">
      <alignment horizontal="right"/>
    </xf>
    <xf numFmtId="0" fontId="6" fillId="0" borderId="21" xfId="1" applyFont="1" applyFill="1" applyBorder="1" applyAlignment="1">
      <alignment horizontal="center" vertical="center"/>
    </xf>
    <xf numFmtId="0" fontId="6" fillId="0" borderId="24" xfId="1" applyFont="1" applyFill="1" applyBorder="1" applyAlignment="1">
      <alignment horizontal="center" vertical="center"/>
    </xf>
    <xf numFmtId="0" fontId="0" fillId="12" borderId="34" xfId="0" applyFill="1" applyBorder="1" applyAlignment="1">
      <alignment horizontal="right"/>
    </xf>
    <xf numFmtId="0" fontId="10" fillId="2" borderId="1" xfId="0" applyFont="1" applyFill="1" applyBorder="1"/>
    <xf numFmtId="3" fontId="10" fillId="2" borderId="1" xfId="0" applyNumberFormat="1" applyFont="1" applyFill="1" applyBorder="1"/>
    <xf numFmtId="166" fontId="10" fillId="16" borderId="17" xfId="0" applyNumberFormat="1" applyFont="1" applyFill="1" applyBorder="1" applyAlignment="1">
      <alignment horizontal="center" wrapText="1"/>
    </xf>
    <xf numFmtId="0" fontId="0" fillId="0" borderId="21" xfId="0" applyBorder="1" applyAlignment="1">
      <alignment horizontal="center" vertical="center"/>
    </xf>
    <xf numFmtId="0" fontId="0" fillId="0" borderId="24" xfId="0" applyBorder="1" applyAlignment="1">
      <alignment horizontal="center" vertical="center"/>
    </xf>
    <xf numFmtId="17" fontId="10" fillId="17" borderId="1" xfId="0" applyNumberFormat="1" applyFont="1" applyFill="1" applyBorder="1" applyAlignment="1">
      <alignment horizontal="center" vertical="center"/>
    </xf>
    <xf numFmtId="3" fontId="10" fillId="6" borderId="1" xfId="0" applyNumberFormat="1" applyFont="1" applyFill="1" applyBorder="1"/>
    <xf numFmtId="2" fontId="0" fillId="12" borderId="34" xfId="0" applyNumberFormat="1" applyFill="1" applyBorder="1" applyAlignment="1">
      <alignment horizontal="right"/>
    </xf>
    <xf numFmtId="0" fontId="0" fillId="0" borderId="1" xfId="0" applyFill="1" applyBorder="1"/>
    <xf numFmtId="2" fontId="0" fillId="12" borderId="1" xfId="0" applyNumberFormat="1" applyFill="1" applyBorder="1" applyAlignment="1">
      <alignment horizontal="right"/>
    </xf>
    <xf numFmtId="0" fontId="8" fillId="2" borderId="5" xfId="0" applyFont="1" applyFill="1" applyBorder="1" applyAlignment="1">
      <alignment horizontal="center" vertical="center" wrapText="1"/>
    </xf>
    <xf numFmtId="0" fontId="10" fillId="2" borderId="26" xfId="0" applyFont="1" applyFill="1" applyBorder="1" applyAlignment="1">
      <alignment horizontal="center" wrapText="1"/>
    </xf>
    <xf numFmtId="166" fontId="10" fillId="2" borderId="17" xfId="0" applyNumberFormat="1" applyFont="1" applyFill="1" applyBorder="1" applyAlignment="1">
      <alignment horizontal="center" wrapText="1"/>
    </xf>
    <xf numFmtId="0" fontId="10" fillId="2" borderId="17" xfId="0" applyFont="1" applyFill="1" applyBorder="1" applyAlignment="1">
      <alignment horizontal="center" wrapText="1"/>
    </xf>
    <xf numFmtId="0" fontId="10" fillId="2" borderId="36" xfId="0" applyFont="1" applyFill="1" applyBorder="1" applyAlignment="1">
      <alignment horizontal="center" wrapText="1"/>
    </xf>
    <xf numFmtId="0" fontId="10" fillId="2" borderId="28" xfId="0" applyFont="1" applyFill="1" applyBorder="1" applyAlignment="1">
      <alignment horizontal="center" wrapText="1"/>
    </xf>
    <xf numFmtId="0" fontId="10" fillId="3" borderId="37" xfId="0" applyFont="1" applyFill="1" applyBorder="1" applyAlignment="1">
      <alignment horizontal="center" wrapText="1"/>
    </xf>
    <xf numFmtId="166" fontId="10" fillId="3" borderId="17" xfId="0" applyNumberFormat="1" applyFont="1" applyFill="1" applyBorder="1" applyAlignment="1">
      <alignment horizontal="center" wrapText="1"/>
    </xf>
    <xf numFmtId="0" fontId="10" fillId="3" borderId="17" xfId="0" applyFont="1" applyFill="1" applyBorder="1" applyAlignment="1">
      <alignment horizontal="center" wrapText="1"/>
    </xf>
    <xf numFmtId="0" fontId="10" fillId="4" borderId="17" xfId="0" applyFont="1" applyFill="1" applyBorder="1" applyAlignment="1">
      <alignment horizontal="center" wrapText="1"/>
    </xf>
    <xf numFmtId="166" fontId="10" fillId="4" borderId="17" xfId="0" applyNumberFormat="1" applyFont="1" applyFill="1" applyBorder="1" applyAlignment="1">
      <alignment horizontal="center" wrapText="1"/>
    </xf>
    <xf numFmtId="0" fontId="11" fillId="7" borderId="29" xfId="2" applyBorder="1" applyAlignment="1">
      <alignment horizontal="center" wrapText="1"/>
    </xf>
    <xf numFmtId="0" fontId="12" fillId="8" borderId="18" xfId="3" applyBorder="1" applyAlignment="1">
      <alignment horizontal="center" wrapText="1"/>
    </xf>
    <xf numFmtId="0" fontId="12" fillId="8" borderId="28" xfId="3" applyBorder="1" applyAlignment="1">
      <alignment horizontal="center" wrapText="1"/>
    </xf>
    <xf numFmtId="4" fontId="15" fillId="0" borderId="1" xfId="0" applyNumberFormat="1" applyFont="1" applyBorder="1"/>
    <xf numFmtId="4" fontId="15" fillId="2" borderId="1" xfId="0" applyNumberFormat="1" applyFont="1" applyFill="1" applyBorder="1"/>
    <xf numFmtId="4" fontId="15" fillId="2" borderId="1" xfId="0" applyNumberFormat="1" applyFont="1" applyFill="1" applyBorder="1" applyAlignment="1">
      <alignment horizontal="right"/>
    </xf>
    <xf numFmtId="4" fontId="15" fillId="0" borderId="1" xfId="0" applyNumberFormat="1" applyFont="1" applyFill="1" applyBorder="1"/>
    <xf numFmtId="4" fontId="6" fillId="0" borderId="1" xfId="0" applyNumberFormat="1" applyFont="1" applyBorder="1"/>
    <xf numFmtId="4" fontId="6" fillId="2" borderId="1" xfId="0" applyNumberFormat="1" applyFont="1" applyFill="1" applyBorder="1"/>
    <xf numFmtId="4" fontId="6" fillId="2" borderId="1" xfId="0" applyNumberFormat="1" applyFont="1" applyFill="1" applyBorder="1" applyAlignment="1">
      <alignment horizontal="right"/>
    </xf>
    <xf numFmtId="4" fontId="6" fillId="0" borderId="1" xfId="0" applyNumberFormat="1" applyFont="1" applyFill="1" applyBorder="1"/>
    <xf numFmtId="166" fontId="6" fillId="0" borderId="1" xfId="0" applyNumberFormat="1" applyFont="1" applyBorder="1"/>
    <xf numFmtId="166" fontId="6" fillId="2" borderId="1" xfId="0" applyNumberFormat="1" applyFont="1" applyFill="1" applyBorder="1"/>
    <xf numFmtId="166" fontId="6" fillId="2" borderId="1" xfId="0" applyNumberFormat="1" applyFont="1" applyFill="1" applyBorder="1" applyAlignment="1">
      <alignment horizontal="right"/>
    </xf>
    <xf numFmtId="4" fontId="15" fillId="6" borderId="1" xfId="0" applyNumberFormat="1" applyFont="1" applyFill="1" applyBorder="1"/>
    <xf numFmtId="4" fontId="15" fillId="6" borderId="1" xfId="0" applyNumberFormat="1" applyFont="1" applyFill="1" applyBorder="1" applyAlignment="1">
      <alignment horizontal="right"/>
    </xf>
    <xf numFmtId="4" fontId="15" fillId="4" borderId="1" xfId="0" applyNumberFormat="1" applyFont="1" applyFill="1" applyBorder="1"/>
    <xf numFmtId="4" fontId="15" fillId="4" borderId="1" xfId="0" applyNumberFormat="1" applyFont="1" applyFill="1" applyBorder="1" applyAlignment="1">
      <alignment horizontal="right"/>
    </xf>
    <xf numFmtId="4" fontId="16" fillId="8" borderId="34" xfId="3" applyNumberFormat="1" applyFont="1" applyBorder="1"/>
    <xf numFmtId="4" fontId="16" fillId="8" borderId="10" xfId="3" applyNumberFormat="1" applyFont="1" applyBorder="1"/>
    <xf numFmtId="4" fontId="16" fillId="8" borderId="1" xfId="3" applyNumberFormat="1" applyFont="1" applyBorder="1" applyAlignment="1">
      <alignment horizontal="right"/>
    </xf>
    <xf numFmtId="4" fontId="16" fillId="8" borderId="34" xfId="3" applyNumberFormat="1" applyFont="1" applyBorder="1" applyAlignment="1">
      <alignment horizontal="right"/>
    </xf>
    <xf numFmtId="4" fontId="16" fillId="8" borderId="9" xfId="3" applyNumberFormat="1" applyFont="1" applyBorder="1" applyAlignment="1">
      <alignment horizontal="right"/>
    </xf>
    <xf numFmtId="4" fontId="16" fillId="8" borderId="10" xfId="3" applyNumberFormat="1" applyFont="1" applyBorder="1" applyAlignment="1">
      <alignment horizontal="right"/>
    </xf>
    <xf numFmtId="2" fontId="10" fillId="6" borderId="1" xfId="0" applyNumberFormat="1" applyFont="1" applyFill="1" applyBorder="1"/>
    <xf numFmtId="0" fontId="12" fillId="8" borderId="34" xfId="3" applyBorder="1" applyAlignment="1">
      <alignment horizontal="right"/>
    </xf>
    <xf numFmtId="2" fontId="0" fillId="15" borderId="1" xfId="0" applyNumberFormat="1" applyFill="1" applyBorder="1" applyAlignment="1">
      <alignment horizontal="right"/>
    </xf>
    <xf numFmtId="2" fontId="0" fillId="13" borderId="1" xfId="0" applyNumberFormat="1" applyFill="1" applyBorder="1" applyAlignment="1">
      <alignment horizontal="right"/>
    </xf>
    <xf numFmtId="0" fontId="0" fillId="0" borderId="0" xfId="0" applyBorder="1" applyAlignment="1"/>
    <xf numFmtId="0" fontId="0" fillId="0" borderId="39" xfId="0" applyBorder="1" applyAlignment="1">
      <alignment horizontal="center" vertical="center" wrapText="1"/>
    </xf>
    <xf numFmtId="17" fontId="9" fillId="5" borderId="11" xfId="0" applyNumberFormat="1" applyFont="1" applyFill="1" applyBorder="1" applyAlignment="1">
      <alignment horizontal="center" vertical="center"/>
    </xf>
    <xf numFmtId="17" fontId="9" fillId="5" borderId="9" xfId="0" applyNumberFormat="1" applyFont="1" applyFill="1" applyBorder="1" applyAlignment="1">
      <alignment horizontal="center" vertical="center"/>
    </xf>
    <xf numFmtId="17" fontId="9" fillId="5" borderId="21" xfId="0" applyNumberFormat="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0" fillId="0" borderId="22" xfId="0" applyBorder="1" applyAlignment="1">
      <alignment horizontal="center" vertical="center" wrapText="1"/>
    </xf>
    <xf numFmtId="0" fontId="8" fillId="10" borderId="7" xfId="1" applyFont="1" applyFill="1" applyBorder="1" applyAlignment="1">
      <alignment horizontal="center" vertical="center"/>
    </xf>
    <xf numFmtId="0" fontId="8" fillId="11" borderId="8" xfId="1" applyFont="1" applyFill="1" applyBorder="1" applyAlignment="1">
      <alignment horizontal="center" vertical="center"/>
    </xf>
    <xf numFmtId="4" fontId="10" fillId="6" borderId="1" xfId="0" applyNumberFormat="1" applyFont="1" applyFill="1" applyBorder="1"/>
    <xf numFmtId="4" fontId="0" fillId="0" borderId="1" xfId="0" applyNumberFormat="1" applyBorder="1"/>
    <xf numFmtId="0" fontId="7" fillId="0" borderId="41" xfId="0" applyFont="1" applyBorder="1" applyAlignment="1">
      <alignment horizontal="center"/>
    </xf>
    <xf numFmtId="0" fontId="12" fillId="18" borderId="26" xfId="3" applyFill="1" applyBorder="1" applyAlignment="1">
      <alignment horizontal="center" vertical="center" wrapText="1"/>
    </xf>
    <xf numFmtId="4" fontId="17" fillId="18" borderId="3" xfId="0" applyNumberFormat="1" applyFont="1" applyFill="1" applyBorder="1"/>
    <xf numFmtId="4" fontId="17" fillId="13" borderId="15" xfId="0" applyNumberFormat="1" applyFont="1" applyFill="1" applyBorder="1"/>
    <xf numFmtId="4" fontId="17" fillId="18" borderId="1" xfId="0" applyNumberFormat="1" applyFont="1" applyFill="1" applyBorder="1"/>
    <xf numFmtId="4" fontId="17" fillId="19" borderId="1" xfId="0" applyNumberFormat="1" applyFont="1" applyFill="1" applyBorder="1"/>
    <xf numFmtId="4" fontId="17" fillId="18" borderId="1" xfId="0" applyNumberFormat="1" applyFont="1" applyFill="1" applyBorder="1" applyAlignment="1">
      <alignment horizontal="right"/>
    </xf>
    <xf numFmtId="4" fontId="17" fillId="19" borderId="1" xfId="0" applyNumberFormat="1" applyFont="1" applyFill="1" applyBorder="1" applyAlignment="1">
      <alignment horizontal="right"/>
    </xf>
    <xf numFmtId="4" fontId="17" fillId="13" borderId="1" xfId="0" applyNumberFormat="1" applyFont="1" applyFill="1" applyBorder="1"/>
    <xf numFmtId="0" fontId="12" fillId="13" borderId="27" xfId="3" applyFill="1" applyBorder="1" applyAlignment="1">
      <alignment horizontal="center" vertical="center" wrapText="1"/>
    </xf>
    <xf numFmtId="4" fontId="17" fillId="20" borderId="0" xfId="0" applyNumberFormat="1" applyFont="1" applyFill="1" applyBorder="1"/>
    <xf numFmtId="0" fontId="12" fillId="19" borderId="27" xfId="3" applyFill="1" applyBorder="1" applyAlignment="1">
      <alignment horizontal="center" vertical="center" wrapText="1"/>
    </xf>
    <xf numFmtId="4" fontId="17" fillId="13" borderId="42" xfId="0" applyNumberFormat="1" applyFont="1" applyFill="1" applyBorder="1"/>
    <xf numFmtId="0" fontId="12" fillId="8" borderId="5" xfId="3" applyBorder="1" applyAlignment="1">
      <alignment horizontal="center" wrapText="1"/>
    </xf>
    <xf numFmtId="4" fontId="16" fillId="8" borderId="1" xfId="3" applyNumberFormat="1" applyFont="1" applyBorder="1"/>
    <xf numFmtId="4" fontId="12" fillId="8" borderId="34" xfId="3" applyNumberFormat="1" applyBorder="1" applyAlignment="1">
      <alignment horizontal="right"/>
    </xf>
    <xf numFmtId="4" fontId="17" fillId="13" borderId="43" xfId="0" applyNumberFormat="1" applyFont="1" applyFill="1" applyBorder="1"/>
    <xf numFmtId="2" fontId="0" fillId="0" borderId="1" xfId="0" applyNumberFormat="1" applyBorder="1"/>
    <xf numFmtId="4" fontId="16" fillId="8" borderId="42" xfId="3" applyNumberFormat="1" applyFont="1" applyBorder="1"/>
    <xf numFmtId="4" fontId="16" fillId="8" borderId="44" xfId="3" applyNumberFormat="1" applyFont="1" applyBorder="1"/>
    <xf numFmtId="4" fontId="16" fillId="8" borderId="44" xfId="3" applyNumberFormat="1" applyFont="1" applyBorder="1" applyAlignment="1">
      <alignment horizontal="right"/>
    </xf>
    <xf numFmtId="4" fontId="12" fillId="8" borderId="1" xfId="3" applyNumberFormat="1" applyBorder="1" applyAlignment="1">
      <alignment horizontal="right"/>
    </xf>
    <xf numFmtId="0" fontId="12" fillId="8" borderId="16" xfId="3" applyBorder="1" applyAlignment="1">
      <alignment horizontal="center" vertical="center" wrapText="1"/>
    </xf>
    <xf numFmtId="4" fontId="16" fillId="8" borderId="45" xfId="3" applyNumberFormat="1" applyFont="1" applyBorder="1" applyAlignment="1">
      <alignment horizontal="right"/>
    </xf>
    <xf numFmtId="4" fontId="16" fillId="8" borderId="46" xfId="3" applyNumberFormat="1" applyFont="1" applyBorder="1" applyAlignment="1">
      <alignment horizontal="right"/>
    </xf>
    <xf numFmtId="4" fontId="10" fillId="4" borderId="1" xfId="0" applyNumberFormat="1" applyFont="1" applyFill="1" applyBorder="1"/>
    <xf numFmtId="4" fontId="0" fillId="0" borderId="1" xfId="0" applyNumberFormat="1" applyFill="1" applyBorder="1"/>
    <xf numFmtId="0" fontId="6" fillId="21" borderId="1" xfId="0" applyFont="1" applyFill="1" applyBorder="1" applyAlignment="1">
      <alignment horizontal="right"/>
    </xf>
    <xf numFmtId="0" fontId="0" fillId="9" borderId="1" xfId="0" applyFill="1" applyBorder="1"/>
    <xf numFmtId="0" fontId="6" fillId="9" borderId="1" xfId="0" applyFont="1" applyFill="1" applyBorder="1" applyAlignment="1">
      <alignment horizontal="right"/>
    </xf>
    <xf numFmtId="0" fontId="6" fillId="0" borderId="0" xfId="0" applyFont="1"/>
    <xf numFmtId="2" fontId="0" fillId="9" borderId="0" xfId="0" applyNumberFormat="1" applyFill="1" applyBorder="1"/>
    <xf numFmtId="0" fontId="0" fillId="0" borderId="0" xfId="0" applyBorder="1" applyAlignment="1">
      <alignment horizontal="center"/>
    </xf>
    <xf numFmtId="2" fontId="0" fillId="0" borderId="0" xfId="0" applyNumberFormat="1"/>
    <xf numFmtId="0" fontId="0" fillId="9" borderId="34" xfId="0" applyFill="1" applyBorder="1"/>
    <xf numFmtId="2" fontId="0" fillId="0" borderId="34" xfId="0" applyNumberFormat="1" applyBorder="1"/>
    <xf numFmtId="0" fontId="6" fillId="0" borderId="1" xfId="0" applyFont="1" applyBorder="1"/>
    <xf numFmtId="0" fontId="6" fillId="0" borderId="45" xfId="0" applyFont="1" applyFill="1" applyBorder="1"/>
    <xf numFmtId="2" fontId="0" fillId="0" borderId="45" xfId="0" applyNumberFormat="1" applyFill="1" applyBorder="1"/>
    <xf numFmtId="0" fontId="0" fillId="0" borderId="0" xfId="0" applyFont="1"/>
    <xf numFmtId="165" fontId="0" fillId="0" borderId="0" xfId="8" applyFont="1"/>
    <xf numFmtId="17" fontId="10" fillId="22" borderId="1" xfId="0" applyNumberFormat="1" applyFont="1" applyFill="1" applyBorder="1" applyAlignment="1">
      <alignment horizontal="center" vertical="center"/>
    </xf>
    <xf numFmtId="0" fontId="0" fillId="0" borderId="0" xfId="0" applyAlignment="1"/>
    <xf numFmtId="0" fontId="8" fillId="0" borderId="0" xfId="0" applyFont="1" applyAlignment="1">
      <alignment horizontal="center" vertical="center"/>
    </xf>
    <xf numFmtId="0" fontId="19" fillId="9" borderId="1" xfId="0" applyFont="1" applyFill="1" applyBorder="1" applyAlignment="1">
      <alignment horizontal="center" vertical="center"/>
    </xf>
    <xf numFmtId="0" fontId="8" fillId="21"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3"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0" xfId="0" applyFill="1"/>
    <xf numFmtId="3" fontId="0" fillId="0" borderId="1" xfId="0" applyNumberFormat="1" applyBorder="1" applyAlignment="1">
      <alignment horizontal="center"/>
    </xf>
    <xf numFmtId="0" fontId="8" fillId="9" borderId="1" xfId="0" applyFont="1" applyFill="1" applyBorder="1" applyAlignment="1">
      <alignment horizontal="center" vertical="center" wrapText="1"/>
    </xf>
    <xf numFmtId="0" fontId="8" fillId="22" borderId="1" xfId="0" applyFont="1" applyFill="1" applyBorder="1" applyAlignment="1">
      <alignment horizontal="center" vertical="center"/>
    </xf>
    <xf numFmtId="0" fontId="8" fillId="0" borderId="47" xfId="0" applyFont="1" applyBorder="1" applyAlignment="1">
      <alignment vertical="center" wrapText="1"/>
    </xf>
    <xf numFmtId="165" fontId="8" fillId="24" borderId="1" xfId="8" applyFont="1" applyFill="1" applyBorder="1" applyAlignment="1">
      <alignment horizontal="center" vertical="center"/>
    </xf>
    <xf numFmtId="0" fontId="19" fillId="25" borderId="1" xfId="0" applyFont="1" applyFill="1" applyBorder="1" applyAlignment="1">
      <alignment horizontal="center" vertical="center"/>
    </xf>
    <xf numFmtId="0" fontId="8" fillId="22" borderId="34" xfId="0" applyFont="1" applyFill="1" applyBorder="1" applyAlignment="1">
      <alignment horizontal="center" vertical="center" wrapText="1"/>
    </xf>
    <xf numFmtId="0" fontId="8" fillId="22" borderId="1" xfId="0" applyFont="1" applyFill="1" applyBorder="1" applyAlignment="1">
      <alignment horizontal="center" vertical="center" wrapText="1"/>
    </xf>
    <xf numFmtId="1" fontId="10" fillId="6" borderId="1" xfId="0" applyNumberFormat="1" applyFont="1" applyFill="1" applyBorder="1"/>
    <xf numFmtId="0" fontId="8" fillId="10" borderId="48" xfId="1" applyFont="1" applyFill="1" applyBorder="1" applyAlignment="1">
      <alignment horizontal="center" vertical="center"/>
    </xf>
    <xf numFmtId="0" fontId="6" fillId="0" borderId="49"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48" xfId="1" applyFont="1" applyFill="1"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xf>
    <xf numFmtId="0" fontId="0" fillId="0" borderId="49" xfId="0" applyBorder="1" applyAlignment="1">
      <alignment horizontal="center"/>
    </xf>
    <xf numFmtId="0" fontId="0" fillId="0" borderId="50" xfId="0" applyBorder="1" applyAlignment="1">
      <alignment horizontal="center" vertical="center"/>
    </xf>
    <xf numFmtId="0" fontId="20" fillId="0" borderId="1" xfId="9" applyFont="1" applyBorder="1" applyAlignment="1">
      <alignment horizontal="center" wrapText="1"/>
    </xf>
    <xf numFmtId="2" fontId="6" fillId="9" borderId="1" xfId="0" applyNumberFormat="1" applyFont="1" applyFill="1" applyBorder="1" applyAlignment="1">
      <alignment horizontal="right"/>
    </xf>
    <xf numFmtId="17" fontId="10" fillId="26" borderId="1" xfId="0" applyNumberFormat="1" applyFont="1" applyFill="1" applyBorder="1" applyAlignment="1">
      <alignment horizontal="center" vertical="center"/>
    </xf>
    <xf numFmtId="4" fontId="0" fillId="0" borderId="8" xfId="0" applyNumberFormat="1" applyFill="1" applyBorder="1"/>
    <xf numFmtId="166" fontId="0" fillId="0" borderId="8" xfId="0" applyNumberFormat="1" applyBorder="1"/>
    <xf numFmtId="4" fontId="0" fillId="0" borderId="8" xfId="0" applyNumberFormat="1" applyBorder="1"/>
    <xf numFmtId="0" fontId="0" fillId="0" borderId="8" xfId="0" applyFill="1" applyBorder="1"/>
    <xf numFmtId="0" fontId="0" fillId="0" borderId="8" xfId="0" applyBorder="1"/>
    <xf numFmtId="2" fontId="0" fillId="0" borderId="8" xfId="0" applyNumberFormat="1" applyBorder="1"/>
    <xf numFmtId="4" fontId="10" fillId="6" borderId="8" xfId="0" applyNumberFormat="1" applyFont="1" applyFill="1" applyBorder="1"/>
    <xf numFmtId="0" fontId="10" fillId="6" borderId="8" xfId="0" applyFont="1" applyFill="1" applyBorder="1"/>
    <xf numFmtId="1" fontId="10" fillId="6" borderId="8" xfId="0" applyNumberFormat="1" applyFont="1" applyFill="1" applyBorder="1"/>
    <xf numFmtId="4" fontId="10" fillId="4" borderId="8" xfId="0" applyNumberFormat="1" applyFont="1" applyFill="1" applyBorder="1"/>
    <xf numFmtId="0" fontId="10" fillId="4" borderId="8" xfId="0" applyFont="1" applyFill="1" applyBorder="1"/>
    <xf numFmtId="0" fontId="11" fillId="7" borderId="8" xfId="2" applyBorder="1"/>
    <xf numFmtId="4" fontId="12" fillId="8" borderId="48" xfId="3" applyNumberFormat="1" applyBorder="1" applyAlignment="1">
      <alignment horizontal="right"/>
    </xf>
    <xf numFmtId="4" fontId="12" fillId="8" borderId="8" xfId="3" applyNumberFormat="1" applyBorder="1" applyAlignment="1">
      <alignment horizontal="right"/>
    </xf>
    <xf numFmtId="4" fontId="17" fillId="18" borderId="8" xfId="0" applyNumberFormat="1" applyFont="1" applyFill="1" applyBorder="1" applyAlignment="1">
      <alignment horizontal="right"/>
    </xf>
    <xf numFmtId="4" fontId="17" fillId="19" borderId="8" xfId="0" applyNumberFormat="1" applyFont="1" applyFill="1" applyBorder="1" applyAlignment="1">
      <alignment horizontal="right"/>
    </xf>
    <xf numFmtId="4" fontId="17" fillId="13" borderId="51" xfId="0" applyNumberFormat="1" applyFont="1" applyFill="1" applyBorder="1"/>
    <xf numFmtId="2" fontId="0" fillId="15" borderId="8" xfId="0" applyNumberFormat="1" applyFill="1" applyBorder="1" applyAlignment="1">
      <alignment horizontal="right"/>
    </xf>
    <xf numFmtId="2" fontId="0" fillId="13" borderId="8" xfId="0" applyNumberFormat="1" applyFill="1" applyBorder="1" applyAlignment="1">
      <alignment horizontal="right"/>
    </xf>
    <xf numFmtId="2" fontId="0" fillId="12" borderId="8" xfId="0" applyNumberFormat="1" applyFill="1" applyBorder="1" applyAlignment="1">
      <alignment horizontal="right"/>
    </xf>
    <xf numFmtId="2" fontId="0" fillId="14" borderId="8" xfId="0" applyNumberFormat="1" applyFill="1" applyBorder="1" applyAlignment="1">
      <alignment horizontal="center"/>
    </xf>
    <xf numFmtId="17" fontId="6" fillId="5" borderId="8" xfId="0" applyNumberFormat="1" applyFont="1" applyFill="1" applyBorder="1" applyAlignment="1">
      <alignment horizontal="center" vertical="center"/>
    </xf>
    <xf numFmtId="0" fontId="0" fillId="0" borderId="8" xfId="0" applyBorder="1" applyAlignment="1">
      <alignment horizontal="center" vertical="center"/>
    </xf>
    <xf numFmtId="17" fontId="10" fillId="26" borderId="8" xfId="0" applyNumberFormat="1" applyFont="1" applyFill="1" applyBorder="1" applyAlignment="1">
      <alignment horizontal="center" vertical="center"/>
    </xf>
    <xf numFmtId="4" fontId="11" fillId="7" borderId="1" xfId="2" applyNumberFormat="1" applyBorder="1"/>
    <xf numFmtId="4" fontId="0" fillId="9" borderId="1" xfId="0" applyNumberFormat="1" applyFill="1" applyBorder="1"/>
    <xf numFmtId="4" fontId="0" fillId="15" borderId="1" xfId="0" applyNumberFormat="1" applyFill="1" applyBorder="1" applyAlignment="1">
      <alignment horizontal="right"/>
    </xf>
    <xf numFmtId="4" fontId="0" fillId="13" borderId="1" xfId="0" applyNumberFormat="1" applyFill="1" applyBorder="1" applyAlignment="1">
      <alignment horizontal="right"/>
    </xf>
    <xf numFmtId="4" fontId="0" fillId="12" borderId="1" xfId="0" applyNumberFormat="1" applyFill="1" applyBorder="1" applyAlignment="1">
      <alignment horizontal="right"/>
    </xf>
    <xf numFmtId="4" fontId="0" fillId="14" borderId="1" xfId="0" applyNumberFormat="1" applyFill="1" applyBorder="1" applyAlignment="1">
      <alignment horizontal="center"/>
    </xf>
    <xf numFmtId="2" fontId="6" fillId="14" borderId="8" xfId="0" applyNumberFormat="1" applyFont="1" applyFill="1" applyBorder="1" applyAlignment="1">
      <alignment horizontal="center"/>
    </xf>
    <xf numFmtId="0" fontId="24" fillId="21" borderId="1" xfId="0" applyFont="1" applyFill="1" applyBorder="1" applyAlignment="1">
      <alignment horizontal="center" vertical="center" wrapText="1"/>
    </xf>
    <xf numFmtId="0" fontId="24" fillId="21" borderId="1" xfId="0" applyFont="1" applyFill="1" applyBorder="1" applyAlignment="1">
      <alignment horizontal="center" vertical="center"/>
    </xf>
    <xf numFmtId="2" fontId="6" fillId="21" borderId="1" xfId="0" applyNumberFormat="1" applyFont="1" applyFill="1" applyBorder="1" applyAlignment="1">
      <alignment horizontal="right"/>
    </xf>
    <xf numFmtId="2" fontId="4" fillId="0" borderId="8" xfId="9" applyNumberFormat="1" applyBorder="1" applyAlignment="1">
      <alignment horizontal="center"/>
    </xf>
    <xf numFmtId="17" fontId="10" fillId="27" borderId="8" xfId="0" applyNumberFormat="1" applyFont="1" applyFill="1" applyBorder="1" applyAlignment="1">
      <alignment horizontal="center" vertical="center"/>
    </xf>
    <xf numFmtId="2" fontId="0" fillId="0" borderId="8" xfId="0" applyNumberFormat="1" applyFill="1" applyBorder="1"/>
    <xf numFmtId="0" fontId="0" fillId="0" borderId="1" xfId="0" applyBorder="1" applyAlignment="1">
      <alignment horizontal="center"/>
    </xf>
    <xf numFmtId="0" fontId="0" fillId="0" borderId="34" xfId="0" applyBorder="1" applyAlignment="1">
      <alignment horizontal="center"/>
    </xf>
    <xf numFmtId="0" fontId="0" fillId="0" borderId="8" xfId="0" applyBorder="1" applyAlignment="1">
      <alignment horizontal="center"/>
    </xf>
    <xf numFmtId="0" fontId="6" fillId="0" borderId="13" xfId="1" applyFont="1" applyFill="1" applyBorder="1" applyAlignment="1">
      <alignment horizontal="center" vertical="center"/>
    </xf>
    <xf numFmtId="0" fontId="6" fillId="9" borderId="0" xfId="1" applyFont="1" applyFill="1" applyAlignment="1">
      <alignment horizontal="center" vertical="center"/>
    </xf>
    <xf numFmtId="0" fontId="6" fillId="0" borderId="10" xfId="1" applyFont="1" applyFill="1" applyBorder="1" applyAlignment="1">
      <alignment horizontal="center" vertical="center"/>
    </xf>
    <xf numFmtId="0" fontId="6" fillId="9" borderId="0"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0" xfId="1" applyFont="1" applyFill="1" applyAlignment="1">
      <alignment horizontal="center" vertical="center"/>
    </xf>
    <xf numFmtId="0" fontId="0" fillId="0" borderId="10" xfId="0" applyBorder="1" applyAlignment="1">
      <alignment horizontal="center"/>
    </xf>
    <xf numFmtId="0" fontId="6" fillId="0" borderId="1" xfId="1" applyFont="1" applyFill="1" applyBorder="1" applyAlignment="1">
      <alignment horizontal="center"/>
    </xf>
    <xf numFmtId="0" fontId="0" fillId="0" borderId="25" xfId="0" applyBorder="1" applyAlignment="1">
      <alignment horizontal="center" vertical="center"/>
    </xf>
    <xf numFmtId="0" fontId="0" fillId="0" borderId="13" xfId="0" applyBorder="1" applyAlignment="1">
      <alignment horizontal="center"/>
    </xf>
    <xf numFmtId="0" fontId="0" fillId="0" borderId="10" xfId="0" applyBorder="1" applyAlignment="1">
      <alignment horizontal="center" vertical="center"/>
    </xf>
    <xf numFmtId="0" fontId="0" fillId="0" borderId="25" xfId="0" applyBorder="1" applyAlignment="1">
      <alignment horizontal="center"/>
    </xf>
    <xf numFmtId="3" fontId="0" fillId="0" borderId="1" xfId="0" applyNumberFormat="1" applyBorder="1" applyAlignment="1">
      <alignment horizontal="center" vertical="center"/>
    </xf>
    <xf numFmtId="0" fontId="0" fillId="0" borderId="0" xfId="0" applyFill="1" applyBorder="1" applyAlignment="1">
      <alignment horizontal="center" vertical="center"/>
    </xf>
    <xf numFmtId="17" fontId="6" fillId="27" borderId="8" xfId="0" applyNumberFormat="1" applyFont="1" applyFill="1" applyBorder="1" applyAlignment="1">
      <alignment horizontal="center" vertical="center"/>
    </xf>
    <xf numFmtId="4" fontId="6" fillId="0" borderId="8" xfId="0" applyNumberFormat="1" applyFont="1" applyFill="1" applyBorder="1"/>
    <xf numFmtId="4" fontId="6" fillId="0" borderId="8" xfId="0" applyNumberFormat="1" applyFont="1" applyBorder="1"/>
    <xf numFmtId="4" fontId="6" fillId="6" borderId="8" xfId="0" applyNumberFormat="1" applyFont="1" applyFill="1" applyBorder="1"/>
    <xf numFmtId="4" fontId="6" fillId="4" borderId="8" xfId="0" applyNumberFormat="1" applyFont="1" applyFill="1" applyBorder="1"/>
    <xf numFmtId="4" fontId="23" fillId="18" borderId="8" xfId="0" applyNumberFormat="1" applyFont="1" applyFill="1" applyBorder="1" applyAlignment="1">
      <alignment horizontal="right"/>
    </xf>
    <xf numFmtId="4" fontId="23" fillId="19" borderId="8" xfId="0" applyNumberFormat="1" applyFont="1" applyFill="1" applyBorder="1" applyAlignment="1">
      <alignment horizontal="right"/>
    </xf>
    <xf numFmtId="4" fontId="23" fillId="13" borderId="51" xfId="0" applyNumberFormat="1" applyFont="1" applyFill="1" applyBorder="1"/>
    <xf numFmtId="0" fontId="6" fillId="9" borderId="0" xfId="0" applyFont="1" applyFill="1" applyBorder="1"/>
    <xf numFmtId="2" fontId="6" fillId="15" borderId="8" xfId="0" applyNumberFormat="1" applyFont="1" applyFill="1" applyBorder="1" applyAlignment="1">
      <alignment horizontal="right"/>
    </xf>
    <xf numFmtId="2" fontId="6" fillId="13" borderId="8" xfId="0" applyNumberFormat="1" applyFont="1" applyFill="1" applyBorder="1" applyAlignment="1">
      <alignment horizontal="right"/>
    </xf>
    <xf numFmtId="2" fontId="6" fillId="12" borderId="8" xfId="0" applyNumberFormat="1" applyFont="1" applyFill="1" applyBorder="1" applyAlignment="1">
      <alignment horizontal="right"/>
    </xf>
    <xf numFmtId="0" fontId="6" fillId="0" borderId="1" xfId="0" applyFont="1" applyBorder="1" applyAlignment="1">
      <alignment horizontal="center"/>
    </xf>
    <xf numFmtId="0" fontId="28" fillId="7" borderId="8" xfId="2" applyFont="1" applyBorder="1"/>
    <xf numFmtId="4" fontId="29" fillId="8" borderId="48" xfId="3" applyNumberFormat="1" applyFont="1" applyBorder="1" applyAlignment="1">
      <alignment horizontal="right"/>
    </xf>
    <xf numFmtId="4" fontId="29" fillId="8" borderId="8" xfId="3" applyNumberFormat="1" applyFont="1" applyBorder="1" applyAlignment="1">
      <alignment horizontal="right"/>
    </xf>
    <xf numFmtId="3" fontId="6" fillId="0" borderId="8" xfId="0" applyNumberFormat="1" applyFont="1" applyBorder="1"/>
    <xf numFmtId="3" fontId="6" fillId="6" borderId="8" xfId="0" applyNumberFormat="1" applyFont="1" applyFill="1" applyBorder="1"/>
    <xf numFmtId="3" fontId="6" fillId="4" borderId="8" xfId="0" applyNumberFormat="1" applyFont="1" applyFill="1" applyBorder="1"/>
    <xf numFmtId="4" fontId="0" fillId="0" borderId="0" xfId="0" applyNumberFormat="1"/>
    <xf numFmtId="2" fontId="0" fillId="0" borderId="0" xfId="0" applyNumberFormat="1" applyAlignment="1">
      <alignment horizontal="center" vertical="center"/>
    </xf>
    <xf numFmtId="166" fontId="0" fillId="0" borderId="0" xfId="0" applyNumberFormat="1" applyAlignment="1">
      <alignment horizontal="center" vertical="center"/>
    </xf>
    <xf numFmtId="0" fontId="6" fillId="0" borderId="0" xfId="0" applyFont="1" applyAlignment="1">
      <alignment horizontal="justify"/>
    </xf>
    <xf numFmtId="166" fontId="6" fillId="0" borderId="8" xfId="0" applyNumberFormat="1" applyFont="1" applyBorder="1"/>
    <xf numFmtId="0" fontId="6" fillId="0" borderId="8" xfId="0" applyFont="1" applyFill="1" applyBorder="1"/>
    <xf numFmtId="0" fontId="6" fillId="0" borderId="8" xfId="0" applyFont="1" applyBorder="1"/>
    <xf numFmtId="2" fontId="6" fillId="0" borderId="8" xfId="0" applyNumberFormat="1" applyFont="1" applyBorder="1"/>
    <xf numFmtId="0" fontId="6" fillId="6" borderId="8" xfId="0" applyFont="1" applyFill="1" applyBorder="1"/>
    <xf numFmtId="1" fontId="6" fillId="6" borderId="8" xfId="0" applyNumberFormat="1" applyFont="1" applyFill="1" applyBorder="1"/>
    <xf numFmtId="0" fontId="6" fillId="4" borderId="8" xfId="0" applyFont="1" applyFill="1" applyBorder="1"/>
    <xf numFmtId="0" fontId="30" fillId="7" borderId="8" xfId="2" applyFont="1" applyBorder="1"/>
    <xf numFmtId="4" fontId="31" fillId="8" borderId="48" xfId="3" applyNumberFormat="1" applyFont="1" applyBorder="1" applyAlignment="1">
      <alignment horizontal="right"/>
    </xf>
    <xf numFmtId="4" fontId="31" fillId="8" borderId="8" xfId="3" applyNumberFormat="1" applyFont="1" applyBorder="1" applyAlignment="1">
      <alignment horizontal="right"/>
    </xf>
    <xf numFmtId="0" fontId="0" fillId="0" borderId="1" xfId="0" applyBorder="1" applyAlignment="1">
      <alignment horizontal="center"/>
    </xf>
    <xf numFmtId="0" fontId="6" fillId="0" borderId="8" xfId="0" applyFont="1" applyBorder="1" applyAlignment="1">
      <alignment horizontal="center"/>
    </xf>
    <xf numFmtId="17" fontId="6" fillId="27" borderId="1" xfId="0" applyNumberFormat="1" applyFont="1" applyFill="1" applyBorder="1" applyAlignment="1">
      <alignment horizontal="center" vertical="center"/>
    </xf>
    <xf numFmtId="0" fontId="6" fillId="0" borderId="1" xfId="0" applyFont="1" applyFill="1" applyBorder="1"/>
    <xf numFmtId="2" fontId="6" fillId="0" borderId="1" xfId="0" applyNumberFormat="1" applyFont="1" applyBorder="1"/>
    <xf numFmtId="4" fontId="6" fillId="6" borderId="1" xfId="0" applyNumberFormat="1" applyFont="1" applyFill="1" applyBorder="1"/>
    <xf numFmtId="0" fontId="6" fillId="6" borderId="1" xfId="0" applyFont="1" applyFill="1" applyBorder="1"/>
    <xf numFmtId="1" fontId="6" fillId="6" borderId="1" xfId="0" applyNumberFormat="1" applyFont="1" applyFill="1" applyBorder="1"/>
    <xf numFmtId="4" fontId="6" fillId="4" borderId="1" xfId="0" applyNumberFormat="1" applyFont="1" applyFill="1" applyBorder="1"/>
    <xf numFmtId="0" fontId="6" fillId="4" borderId="1" xfId="0" applyFont="1" applyFill="1" applyBorder="1"/>
    <xf numFmtId="0" fontId="30" fillId="7" borderId="1" xfId="2" applyFont="1" applyBorder="1"/>
    <xf numFmtId="4" fontId="31" fillId="8" borderId="1" xfId="3" applyNumberFormat="1" applyFont="1" applyBorder="1" applyAlignment="1">
      <alignment horizontal="right"/>
    </xf>
    <xf numFmtId="4" fontId="23" fillId="18" borderId="1" xfId="0" applyNumberFormat="1" applyFont="1" applyFill="1" applyBorder="1" applyAlignment="1">
      <alignment horizontal="right"/>
    </xf>
    <xf numFmtId="4" fontId="23" fillId="19" borderId="1" xfId="0" applyNumberFormat="1" applyFont="1" applyFill="1" applyBorder="1" applyAlignment="1">
      <alignment horizontal="right"/>
    </xf>
    <xf numFmtId="4" fontId="23" fillId="13" borderId="1" xfId="0" applyNumberFormat="1" applyFont="1" applyFill="1" applyBorder="1"/>
    <xf numFmtId="0" fontId="6" fillId="9" borderId="1" xfId="0" applyFont="1" applyFill="1" applyBorder="1"/>
    <xf numFmtId="2" fontId="6" fillId="15" borderId="1" xfId="0" applyNumberFormat="1" applyFont="1" applyFill="1" applyBorder="1" applyAlignment="1">
      <alignment horizontal="right"/>
    </xf>
    <xf numFmtId="2" fontId="6" fillId="13" borderId="1" xfId="0" applyNumberFormat="1" applyFont="1" applyFill="1" applyBorder="1" applyAlignment="1">
      <alignment horizontal="right"/>
    </xf>
    <xf numFmtId="2" fontId="6" fillId="12" borderId="1" xfId="0" applyNumberFormat="1" applyFont="1" applyFill="1" applyBorder="1" applyAlignment="1">
      <alignment horizontal="right"/>
    </xf>
    <xf numFmtId="2" fontId="6" fillId="14" borderId="1" xfId="0" applyNumberFormat="1" applyFont="1" applyFill="1" applyBorder="1" applyAlignment="1">
      <alignment horizontal="center"/>
    </xf>
    <xf numFmtId="17" fontId="6" fillId="21" borderId="1" xfId="0"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0" fillId="0" borderId="1" xfId="0" applyFont="1" applyBorder="1" applyAlignment="1">
      <alignment horizontal="center"/>
    </xf>
    <xf numFmtId="2" fontId="4" fillId="0" borderId="1" xfId="9" applyNumberFormat="1" applyBorder="1" applyAlignment="1">
      <alignment horizontal="center"/>
    </xf>
    <xf numFmtId="4" fontId="4" fillId="0" borderId="1" xfId="9" applyNumberFormat="1" applyBorder="1" applyAlignment="1">
      <alignment horizontal="center"/>
    </xf>
    <xf numFmtId="2" fontId="6" fillId="0" borderId="1" xfId="0" applyNumberFormat="1" applyFont="1" applyBorder="1" applyAlignment="1">
      <alignment horizontal="right"/>
    </xf>
    <xf numFmtId="4" fontId="12" fillId="8" borderId="1" xfId="3" applyNumberFormat="1" applyBorder="1" applyAlignment="1">
      <alignment horizontal="right"/>
    </xf>
    <xf numFmtId="17" fontId="6" fillId="16" borderId="1" xfId="0" applyNumberFormat="1" applyFont="1" applyFill="1" applyBorder="1" applyAlignment="1">
      <alignment horizontal="center" vertical="center"/>
    </xf>
    <xf numFmtId="2" fontId="0" fillId="21" borderId="1" xfId="0" applyNumberFormat="1" applyFill="1" applyBorder="1" applyAlignment="1">
      <alignment horizontal="center" vertical="center"/>
    </xf>
    <xf numFmtId="2" fontId="0" fillId="21" borderId="3" xfId="0" applyNumberFormat="1" applyFill="1" applyBorder="1" applyAlignment="1">
      <alignment horizontal="center" vertical="center"/>
    </xf>
    <xf numFmtId="2" fontId="6" fillId="22" borderId="1" xfId="0" applyNumberFormat="1" applyFont="1" applyFill="1" applyBorder="1" applyAlignment="1">
      <alignment horizontal="center" vertical="center"/>
    </xf>
    <xf numFmtId="2" fontId="25" fillId="21" borderId="1" xfId="0" applyNumberFormat="1" applyFont="1" applyFill="1" applyBorder="1" applyAlignment="1">
      <alignment horizontal="center" vertical="center"/>
    </xf>
    <xf numFmtId="2" fontId="6" fillId="22" borderId="3" xfId="0" applyNumberFormat="1" applyFont="1" applyFill="1" applyBorder="1" applyAlignment="1">
      <alignment horizontal="center" vertical="center"/>
    </xf>
    <xf numFmtId="2" fontId="25" fillId="21" borderId="3" xfId="0" applyNumberFormat="1" applyFont="1" applyFill="1" applyBorder="1" applyAlignment="1">
      <alignment horizontal="center" vertical="center"/>
    </xf>
    <xf numFmtId="1" fontId="0" fillId="0" borderId="1" xfId="0" applyNumberFormat="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Fill="1" applyAlignment="1">
      <alignment horizontal="center" vertical="center"/>
    </xf>
    <xf numFmtId="3" fontId="6" fillId="0" borderId="3" xfId="0" applyNumberFormat="1" applyFont="1" applyBorder="1" applyAlignment="1">
      <alignment horizontal="center" vertical="center"/>
    </xf>
    <xf numFmtId="1" fontId="0" fillId="0" borderId="3" xfId="0" applyNumberFormat="1" applyBorder="1" applyAlignment="1">
      <alignment horizontal="center" vertical="center"/>
    </xf>
    <xf numFmtId="0" fontId="0" fillId="0" borderId="3" xfId="0" applyBorder="1" applyAlignment="1">
      <alignment horizontal="center" vertical="center"/>
    </xf>
    <xf numFmtId="3" fontId="6" fillId="0" borderId="1" xfId="0" applyNumberFormat="1" applyFont="1" applyBorder="1" applyAlignment="1">
      <alignment horizontal="center" vertical="center"/>
    </xf>
    <xf numFmtId="17" fontId="0" fillId="14" borderId="1" xfId="0" applyNumberFormat="1" applyFill="1" applyBorder="1" applyAlignment="1">
      <alignment horizontal="center" vertical="center"/>
    </xf>
    <xf numFmtId="4" fontId="6" fillId="0" borderId="1" xfId="0" applyNumberFormat="1" applyFont="1" applyBorder="1" applyAlignment="1">
      <alignment horizontal="center" vertical="center"/>
    </xf>
    <xf numFmtId="4" fontId="0" fillId="25" borderId="1" xfId="0" applyNumberFormat="1" applyFill="1" applyBorder="1" applyAlignment="1">
      <alignment horizontal="center" vertical="center"/>
    </xf>
    <xf numFmtId="4" fontId="0" fillId="0" borderId="1" xfId="0" applyNumberFormat="1" applyBorder="1" applyAlignment="1">
      <alignment horizontal="center" vertical="center"/>
    </xf>
    <xf numFmtId="165" fontId="0" fillId="24" borderId="1" xfId="8" applyFont="1" applyFill="1" applyBorder="1" applyAlignment="1">
      <alignment horizontal="center" vertical="center"/>
    </xf>
    <xf numFmtId="2" fontId="0" fillId="23" borderId="1" xfId="0" applyNumberFormat="1" applyFill="1" applyBorder="1" applyAlignment="1">
      <alignment horizontal="center" vertical="center"/>
    </xf>
    <xf numFmtId="0" fontId="0" fillId="0" borderId="0" xfId="0" applyFill="1" applyAlignment="1">
      <alignment horizontal="center" vertical="center"/>
    </xf>
    <xf numFmtId="17" fontId="0" fillId="0" borderId="52" xfId="0" applyNumberFormat="1" applyFill="1" applyBorder="1" applyAlignment="1">
      <alignment horizontal="center" vertical="center"/>
    </xf>
    <xf numFmtId="4" fontId="6" fillId="0" borderId="0" xfId="0" applyNumberFormat="1" applyFont="1" applyBorder="1" applyAlignment="1">
      <alignment horizontal="center" vertical="center"/>
    </xf>
    <xf numFmtId="165" fontId="0" fillId="0" borderId="0" xfId="8" applyFont="1" applyAlignment="1">
      <alignment horizontal="center" vertical="center"/>
    </xf>
    <xf numFmtId="17" fontId="0" fillId="0" borderId="0" xfId="0" applyNumberFormat="1" applyFill="1" applyBorder="1" applyAlignment="1">
      <alignment horizontal="center" vertical="center"/>
    </xf>
    <xf numFmtId="0" fontId="27" fillId="0" borderId="0" xfId="0" applyFont="1" applyAlignment="1">
      <alignment horizontal="center" vertical="center"/>
    </xf>
    <xf numFmtId="17" fontId="0" fillId="14" borderId="3" xfId="0" applyNumberFormat="1" applyFill="1" applyBorder="1" applyAlignment="1">
      <alignment horizontal="center" vertical="center"/>
    </xf>
    <xf numFmtId="4" fontId="6" fillId="0" borderId="3" xfId="0" applyNumberFormat="1" applyFont="1" applyBorder="1" applyAlignment="1">
      <alignment horizontal="center" vertical="center"/>
    </xf>
    <xf numFmtId="4" fontId="6" fillId="25" borderId="3" xfId="0" applyNumberFormat="1" applyFont="1" applyFill="1" applyBorder="1" applyAlignment="1">
      <alignment horizontal="center" vertical="center"/>
    </xf>
    <xf numFmtId="2" fontId="0" fillId="0" borderId="3" xfId="0" applyNumberFormat="1" applyBorder="1" applyAlignment="1">
      <alignment horizontal="center" vertical="center"/>
    </xf>
    <xf numFmtId="4" fontId="6" fillId="24" borderId="3" xfId="0" applyNumberFormat="1" applyFont="1" applyFill="1" applyBorder="1" applyAlignment="1">
      <alignment horizontal="center" vertical="center"/>
    </xf>
    <xf numFmtId="2" fontId="0" fillId="23" borderId="3" xfId="0" applyNumberFormat="1" applyFill="1" applyBorder="1" applyAlignment="1">
      <alignment horizontal="center" vertical="center"/>
    </xf>
    <xf numFmtId="17" fontId="6" fillId="14" borderId="1" xfId="0" applyNumberFormat="1" applyFont="1" applyFill="1" applyBorder="1" applyAlignment="1">
      <alignment horizontal="center" vertical="center"/>
    </xf>
    <xf numFmtId="4" fontId="6" fillId="25" borderId="1" xfId="0" applyNumberFormat="1" applyFont="1" applyFill="1" applyBorder="1" applyAlignment="1">
      <alignment horizontal="center" vertical="center"/>
    </xf>
    <xf numFmtId="2" fontId="0" fillId="0" borderId="1" xfId="0" applyNumberFormat="1" applyBorder="1" applyAlignment="1">
      <alignment horizontal="center" vertical="center"/>
    </xf>
    <xf numFmtId="4" fontId="6" fillId="24" borderId="1" xfId="0" applyNumberFormat="1" applyFont="1" applyFill="1" applyBorder="1" applyAlignment="1">
      <alignment horizontal="center" vertical="center"/>
    </xf>
    <xf numFmtId="0" fontId="13" fillId="0" borderId="16" xfId="4" applyBorder="1" applyAlignment="1">
      <alignment horizontal="center"/>
    </xf>
    <xf numFmtId="0" fontId="13" fillId="0" borderId="29" xfId="4" applyBorder="1" applyAlignment="1">
      <alignment horizontal="center"/>
    </xf>
    <xf numFmtId="0" fontId="13" fillId="0" borderId="31" xfId="4" applyBorder="1" applyAlignment="1">
      <alignment horizontal="center"/>
    </xf>
    <xf numFmtId="0" fontId="0" fillId="0" borderId="0" xfId="0" applyAlignment="1">
      <alignment horizontal="center"/>
    </xf>
    <xf numFmtId="0" fontId="7" fillId="0" borderId="16" xfId="0" applyFont="1" applyBorder="1" applyAlignment="1">
      <alignment horizontal="center"/>
    </xf>
    <xf numFmtId="0" fontId="7" fillId="0" borderId="29" xfId="0" applyFont="1" applyBorder="1" applyAlignment="1">
      <alignment horizontal="center"/>
    </xf>
    <xf numFmtId="0" fontId="14" fillId="0" borderId="16"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40" xfId="0" applyBorder="1" applyAlignment="1">
      <alignment horizontal="center"/>
    </xf>
    <xf numFmtId="0" fontId="8" fillId="0" borderId="16" xfId="0" applyFont="1" applyBorder="1" applyAlignment="1">
      <alignment horizontal="center"/>
    </xf>
    <xf numFmtId="0" fontId="0" fillId="0" borderId="29" xfId="0" applyBorder="1" applyAlignment="1">
      <alignment horizontal="center"/>
    </xf>
    <xf numFmtId="0" fontId="0" fillId="0" borderId="31" xfId="0" applyBorder="1" applyAlignment="1">
      <alignment horizontal="center"/>
    </xf>
    <xf numFmtId="0" fontId="8" fillId="0" borderId="29" xfId="0" applyFont="1" applyBorder="1" applyAlignment="1">
      <alignment horizontal="center"/>
    </xf>
    <xf numFmtId="0" fontId="8" fillId="0" borderId="31" xfId="0" applyFont="1" applyBorder="1" applyAlignment="1">
      <alignment horizontal="center"/>
    </xf>
    <xf numFmtId="0" fontId="7" fillId="0" borderId="5" xfId="0" applyFont="1" applyBorder="1" applyAlignment="1">
      <alignment horizontal="center"/>
    </xf>
    <xf numFmtId="0" fontId="7" fillId="0" borderId="35" xfId="0" applyFont="1" applyBorder="1" applyAlignment="1">
      <alignment horizontal="center"/>
    </xf>
    <xf numFmtId="0" fontId="7" fillId="0" borderId="20" xfId="0" applyFont="1" applyBorder="1" applyAlignment="1">
      <alignment horizontal="center"/>
    </xf>
    <xf numFmtId="0" fontId="7" fillId="0" borderId="38" xfId="0" applyFont="1" applyBorder="1" applyAlignment="1">
      <alignment horizontal="center"/>
    </xf>
    <xf numFmtId="0" fontId="8" fillId="10" borderId="3" xfId="1" applyFont="1" applyFill="1" applyBorder="1" applyAlignment="1">
      <alignment horizontal="center" vertical="center"/>
    </xf>
    <xf numFmtId="0" fontId="8" fillId="10" borderId="15" xfId="1" applyFont="1" applyFill="1" applyBorder="1" applyAlignment="1">
      <alignment horizontal="center" vertical="center"/>
    </xf>
    <xf numFmtId="0" fontId="8" fillId="10" borderId="1" xfId="1" applyFont="1" applyFill="1" applyBorder="1" applyAlignment="1">
      <alignment horizontal="center" vertical="center"/>
    </xf>
    <xf numFmtId="0" fontId="8" fillId="10" borderId="10" xfId="1" applyFont="1" applyFill="1" applyBorder="1" applyAlignment="1">
      <alignment horizontal="center" vertical="center"/>
    </xf>
    <xf numFmtId="0" fontId="7" fillId="10" borderId="14" xfId="1" applyFont="1" applyFill="1" applyBorder="1" applyAlignment="1">
      <alignment horizontal="center" vertical="center"/>
    </xf>
    <xf numFmtId="0" fontId="7" fillId="10" borderId="3" xfId="1" applyFont="1" applyFill="1" applyBorder="1" applyAlignment="1">
      <alignment horizontal="center" vertical="center"/>
    </xf>
    <xf numFmtId="0" fontId="7" fillId="10" borderId="15" xfId="1" applyFont="1" applyFill="1" applyBorder="1" applyAlignment="1">
      <alignment horizontal="center" vertical="center"/>
    </xf>
    <xf numFmtId="0" fontId="7" fillId="10" borderId="9" xfId="1" applyFont="1" applyFill="1" applyBorder="1" applyAlignment="1">
      <alignment horizontal="center" vertical="center"/>
    </xf>
    <xf numFmtId="0" fontId="7" fillId="10" borderId="1" xfId="1" applyFont="1" applyFill="1" applyBorder="1" applyAlignment="1">
      <alignment horizontal="center" vertical="center"/>
    </xf>
    <xf numFmtId="0" fontId="7" fillId="10" borderId="10" xfId="1" applyFont="1" applyFill="1" applyBorder="1" applyAlignment="1">
      <alignment horizontal="center" vertical="center"/>
    </xf>
    <xf numFmtId="17" fontId="26" fillId="0" borderId="16" xfId="0" applyNumberFormat="1" applyFont="1" applyFill="1" applyBorder="1" applyAlignment="1">
      <alignment horizontal="center" vertical="center"/>
    </xf>
    <xf numFmtId="17" fontId="26" fillId="0" borderId="29" xfId="0" applyNumberFormat="1" applyFont="1" applyFill="1" applyBorder="1" applyAlignment="1">
      <alignment horizontal="center" vertical="center"/>
    </xf>
    <xf numFmtId="17" fontId="26" fillId="0" borderId="31" xfId="0" applyNumberFormat="1" applyFont="1" applyFill="1" applyBorder="1" applyAlignment="1">
      <alignment horizontal="center" vertical="center"/>
    </xf>
    <xf numFmtId="0" fontId="8" fillId="0" borderId="1" xfId="0" applyFont="1" applyBorder="1" applyAlignment="1">
      <alignment horizontal="center" vertical="center" wrapText="1"/>
    </xf>
    <xf numFmtId="165" fontId="8" fillId="24" borderId="1" xfId="8" applyFont="1" applyFill="1" applyBorder="1" applyAlignment="1">
      <alignment horizontal="center" vertical="center" wrapText="1"/>
    </xf>
    <xf numFmtId="165" fontId="8" fillId="24" borderId="1" xfId="8" applyFont="1" applyFill="1" applyBorder="1" applyAlignment="1">
      <alignment horizontal="center" vertical="center"/>
    </xf>
    <xf numFmtId="0" fontId="8" fillId="0" borderId="34" xfId="0" applyFont="1" applyBorder="1" applyAlignment="1">
      <alignment horizontal="center" vertical="center" wrapText="1"/>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8" fillId="23" borderId="1" xfId="0" applyFont="1" applyFill="1" applyBorder="1" applyAlignment="1">
      <alignment horizontal="center" vertical="center" wrapText="1"/>
    </xf>
    <xf numFmtId="0" fontId="8" fillId="23" borderId="1" xfId="0" applyFont="1" applyFill="1" applyBorder="1" applyAlignment="1">
      <alignment horizontal="center" vertical="center"/>
    </xf>
    <xf numFmtId="0" fontId="8" fillId="21" borderId="1" xfId="0" applyFont="1" applyFill="1" applyBorder="1" applyAlignment="1">
      <alignment horizontal="center" vertical="center" wrapText="1"/>
    </xf>
    <xf numFmtId="0" fontId="8" fillId="21" borderId="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3" xfId="0" applyFont="1" applyFill="1" applyBorder="1" applyAlignment="1">
      <alignment horizontal="center" vertical="center"/>
    </xf>
    <xf numFmtId="0" fontId="19" fillId="9" borderId="34" xfId="0" applyFont="1" applyFill="1" applyBorder="1" applyAlignment="1">
      <alignment horizontal="center" vertical="center"/>
    </xf>
    <xf numFmtId="0" fontId="19" fillId="9" borderId="43" xfId="0" applyFont="1" applyFill="1" applyBorder="1" applyAlignment="1">
      <alignment horizontal="center" vertical="center"/>
    </xf>
    <xf numFmtId="0" fontId="19" fillId="9" borderId="47" xfId="0" applyFont="1" applyFill="1" applyBorder="1" applyAlignment="1">
      <alignment horizontal="center" vertical="center"/>
    </xf>
    <xf numFmtId="0" fontId="19" fillId="25" borderId="34" xfId="0" applyFont="1" applyFill="1" applyBorder="1" applyAlignment="1">
      <alignment horizontal="center" vertical="center"/>
    </xf>
    <xf numFmtId="0" fontId="19" fillId="25" borderId="43" xfId="0" applyFont="1" applyFill="1" applyBorder="1" applyAlignment="1">
      <alignment horizontal="center" vertical="center"/>
    </xf>
    <xf numFmtId="0" fontId="19" fillId="25" borderId="47" xfId="0" applyFont="1" applyFill="1" applyBorder="1" applyAlignment="1">
      <alignment horizontal="center" vertical="center"/>
    </xf>
    <xf numFmtId="0" fontId="19" fillId="9" borderId="8"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6" fillId="0" borderId="1" xfId="0" applyFont="1" applyBorder="1" applyAlignment="1">
      <alignment horizontal="center" wrapText="1"/>
    </xf>
    <xf numFmtId="0" fontId="0" fillId="0" borderId="1" xfId="0" applyBorder="1" applyAlignment="1">
      <alignment horizontal="center"/>
    </xf>
    <xf numFmtId="0" fontId="0" fillId="0" borderId="34" xfId="0" applyBorder="1" applyAlignment="1">
      <alignment horizontal="center"/>
    </xf>
    <xf numFmtId="0" fontId="8" fillId="21" borderId="1" xfId="0" applyFont="1" applyFill="1" applyBorder="1" applyAlignment="1">
      <alignment horizontal="center" wrapText="1"/>
    </xf>
    <xf numFmtId="0" fontId="8" fillId="21" borderId="1" xfId="0" applyFont="1" applyFill="1" applyBorder="1" applyAlignment="1">
      <alignment horizontal="center"/>
    </xf>
    <xf numFmtId="0" fontId="0" fillId="9" borderId="1" xfId="0" applyFont="1" applyFill="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xf>
    <xf numFmtId="2" fontId="0" fillId="0" borderId="34" xfId="0" applyNumberFormat="1" applyBorder="1" applyAlignment="1">
      <alignment horizontal="center"/>
    </xf>
    <xf numFmtId="2" fontId="0" fillId="0" borderId="47" xfId="0" applyNumberFormat="1" applyBorder="1" applyAlignment="1">
      <alignment horizontal="center"/>
    </xf>
    <xf numFmtId="0" fontId="8" fillId="0" borderId="1" xfId="0" applyFont="1" applyBorder="1" applyAlignment="1">
      <alignment horizontal="left"/>
    </xf>
    <xf numFmtId="169" fontId="0" fillId="0" borderId="34" xfId="0" applyNumberFormat="1" applyBorder="1" applyAlignment="1">
      <alignment horizontal="center"/>
    </xf>
    <xf numFmtId="169" fontId="0" fillId="0" borderId="47" xfId="0" applyNumberFormat="1" applyBorder="1" applyAlignment="1">
      <alignment horizontal="center"/>
    </xf>
  </cellXfs>
  <cellStyles count="23">
    <cellStyle name="Buena" xfId="3" builtinId="26"/>
    <cellStyle name="Encabezado 1" xfId="4" builtinId="16"/>
    <cellStyle name="Entrada" xfId="2" builtinId="20"/>
    <cellStyle name="Millares" xfId="8" builtinId="3"/>
    <cellStyle name="Normal" xfId="0" builtinId="0"/>
    <cellStyle name="Normal 2" xfId="1"/>
    <cellStyle name="Normal 2 2" xfId="5"/>
    <cellStyle name="Normal 3" xfId="6"/>
    <cellStyle name="Normal 3 2" xfId="18"/>
    <cellStyle name="Normal 3 3" xfId="13"/>
    <cellStyle name="Normal 4" xfId="9"/>
    <cellStyle name="Normal 4 2" xfId="15"/>
    <cellStyle name="Normal 5" xfId="10"/>
    <cellStyle name="Normal 5 2" xfId="11"/>
    <cellStyle name="Normal 5 3" xfId="17"/>
    <cellStyle name="Normal 6" xfId="19"/>
    <cellStyle name="Normal 7" xfId="21"/>
    <cellStyle name="Porcentaje 2" xfId="7"/>
    <cellStyle name="Porcentaje 2 2" xfId="14"/>
    <cellStyle name="Porcentaje 3" xfId="12"/>
    <cellStyle name="Porcentaje 3 2" xfId="16"/>
    <cellStyle name="Porcentaje 4" xfId="20"/>
    <cellStyle name="Porcentaje 5" xfId="22"/>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79109"/>
      <color rgb="FFFAA306"/>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42</xdr:col>
      <xdr:colOff>73269</xdr:colOff>
      <xdr:row>1</xdr:row>
      <xdr:rowOff>62377</xdr:rowOff>
    </xdr:from>
    <xdr:ext cx="904142" cy="293235"/>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92634" y="538627"/>
          <a:ext cx="904142" cy="2932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41799</xdr:colOff>
      <xdr:row>0</xdr:row>
      <xdr:rowOff>115956</xdr:rowOff>
    </xdr:from>
    <xdr:ext cx="795821" cy="258104"/>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799" y="115956"/>
          <a:ext cx="795821" cy="25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32</xdr:col>
      <xdr:colOff>734</xdr:colOff>
      <xdr:row>18</xdr:row>
      <xdr:rowOff>4</xdr:rowOff>
    </xdr:from>
    <xdr:to>
      <xdr:col>33</xdr:col>
      <xdr:colOff>0</xdr:colOff>
      <xdr:row>18</xdr:row>
      <xdr:rowOff>145680</xdr:rowOff>
    </xdr:to>
    <xdr:sp macro="" textlink="">
      <xdr:nvSpPr>
        <xdr:cNvPr id="3" name="Rectángulo 2"/>
        <xdr:cNvSpPr/>
      </xdr:nvSpPr>
      <xdr:spPr>
        <a:xfrm>
          <a:off x="30290234" y="4067739"/>
          <a:ext cx="1747384"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7.%20A&#209;O%202023/MEMORIA%20DE%20CALCULO%20INDICADOR%20DE%20EFICIENCIA%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sheetName val="GRAFICA INDICADOR 2015-2025"/>
      <sheetName val="GRAFICA INDICADOR 2015-2023 U2"/>
      <sheetName val="INDICADOR 2015-2025 ajuste meta"/>
      <sheetName val="Resumen"/>
    </sheetNames>
    <sheetDataSet>
      <sheetData sheetId="0">
        <row r="102">
          <cell r="A102">
            <v>44958</v>
          </cell>
          <cell r="B102">
            <v>4565.51</v>
          </cell>
          <cell r="F102">
            <v>8136.03</v>
          </cell>
          <cell r="J102">
            <v>232</v>
          </cell>
          <cell r="K102">
            <v>5825.2</v>
          </cell>
          <cell r="L102">
            <v>15445.71</v>
          </cell>
          <cell r="O102">
            <v>31415.21</v>
          </cell>
          <cell r="S102">
            <v>451</v>
          </cell>
          <cell r="T102">
            <v>13152.78</v>
          </cell>
          <cell r="W102">
            <v>27831.41</v>
          </cell>
          <cell r="AA102">
            <v>449</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133"/>
  <sheetViews>
    <sheetView zoomScaleNormal="100" workbookViewId="0">
      <pane xSplit="1" ySplit="4" topLeftCell="AE83" activePane="bottomRight" state="frozen"/>
      <selection pane="topRight" activeCell="B1" sqref="B1"/>
      <selection pane="bottomLeft" activeCell="A5" sqref="A5"/>
      <selection pane="bottomRight" activeCell="AN103" sqref="AN103"/>
    </sheetView>
  </sheetViews>
  <sheetFormatPr baseColWidth="10" defaultRowHeight="12.75" x14ac:dyDescent="0.2"/>
  <cols>
    <col min="1" max="1" width="15.85546875" style="20" customWidth="1"/>
    <col min="2" max="2" width="12.140625" bestFit="1" customWidth="1"/>
    <col min="3" max="4" width="11.42578125" style="10"/>
    <col min="7" max="7" width="11" customWidth="1"/>
    <col min="8" max="8" width="14.42578125" customWidth="1"/>
    <col min="9" max="9" width="11.7109375" customWidth="1"/>
    <col min="10" max="11" width="10.42578125" customWidth="1"/>
    <col min="12" max="12" width="9.28515625" customWidth="1"/>
    <col min="13" max="13" width="9.28515625" style="10" customWidth="1"/>
    <col min="14" max="14" width="10" customWidth="1"/>
    <col min="15" max="15" width="10.85546875" customWidth="1"/>
    <col min="16" max="16" width="10.7109375" customWidth="1"/>
    <col min="17" max="17" width="15" customWidth="1"/>
    <col min="18" max="18" width="12.28515625" customWidth="1"/>
    <col min="19" max="19" width="10.7109375" customWidth="1"/>
    <col min="20" max="20" width="12.28515625" customWidth="1"/>
    <col min="21" max="21" width="8.85546875" style="10" customWidth="1"/>
    <col min="22" max="22" width="10.28515625" customWidth="1"/>
    <col min="25" max="25" width="14.85546875" customWidth="1"/>
    <col min="28" max="28" width="19" customWidth="1"/>
    <col min="29" max="29" width="15.7109375" customWidth="1"/>
    <col min="30" max="30" width="18.140625" style="56" customWidth="1"/>
    <col min="31" max="33" width="15.7109375" style="56" customWidth="1"/>
    <col min="34" max="34" width="20.28515625" style="56" hidden="1" customWidth="1"/>
    <col min="35" max="35" width="14.5703125" style="56" hidden="1" customWidth="1"/>
    <col min="36" max="36" width="13.42578125" style="27" customWidth="1"/>
    <col min="37" max="37" width="13.140625" customWidth="1"/>
    <col min="38" max="38" width="13" customWidth="1"/>
    <col min="39" max="39" width="13.5703125" customWidth="1"/>
    <col min="40" max="40" width="15.140625" customWidth="1"/>
    <col min="43" max="43" width="15.28515625" customWidth="1"/>
    <col min="57" max="57" width="23.5703125" style="322" bestFit="1" customWidth="1"/>
  </cols>
  <sheetData>
    <row r="1" spans="1:57" ht="37.5" customHeight="1" thickBot="1" x14ac:dyDescent="0.25">
      <c r="A1" s="374"/>
      <c r="B1" s="374"/>
      <c r="AQ1" s="371" t="s">
        <v>23</v>
      </c>
      <c r="AR1" s="372"/>
      <c r="AS1" s="372"/>
      <c r="AT1" s="372"/>
      <c r="AU1" s="372"/>
      <c r="AV1" s="372"/>
      <c r="AW1" s="372"/>
      <c r="AX1" s="372"/>
      <c r="AY1" s="372"/>
      <c r="AZ1" s="372"/>
      <c r="BA1" s="372"/>
      <c r="BB1" s="372"/>
      <c r="BC1" s="372"/>
      <c r="BD1" s="373"/>
    </row>
    <row r="2" spans="1:57" ht="16.5" thickBot="1" x14ac:dyDescent="0.3">
      <c r="A2" s="369" t="s">
        <v>0</v>
      </c>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143"/>
      <c r="AH2" s="380" t="s">
        <v>32</v>
      </c>
      <c r="AI2" s="381"/>
      <c r="AP2" s="6"/>
      <c r="AQ2" s="132"/>
      <c r="AR2" s="384" t="s">
        <v>14</v>
      </c>
      <c r="AS2" s="384"/>
      <c r="AT2" s="385"/>
      <c r="AU2" s="13"/>
      <c r="AV2" s="388" t="s">
        <v>15</v>
      </c>
      <c r="AW2" s="389"/>
      <c r="AX2" s="389"/>
      <c r="AY2" s="389"/>
      <c r="AZ2" s="389"/>
      <c r="BA2" s="389"/>
      <c r="BB2" s="389"/>
      <c r="BC2" s="389"/>
      <c r="BD2" s="390"/>
    </row>
    <row r="3" spans="1:57" ht="16.899999999999999" customHeight="1" thickBot="1" x14ac:dyDescent="0.35">
      <c r="A3" s="64" t="s">
        <v>1</v>
      </c>
      <c r="B3" s="375" t="s">
        <v>2</v>
      </c>
      <c r="C3" s="378"/>
      <c r="D3" s="378"/>
      <c r="E3" s="378"/>
      <c r="F3" s="378"/>
      <c r="G3" s="378"/>
      <c r="H3" s="378"/>
      <c r="I3" s="378"/>
      <c r="J3" s="379"/>
      <c r="K3" s="62"/>
      <c r="L3" s="375" t="s">
        <v>3</v>
      </c>
      <c r="M3" s="378"/>
      <c r="N3" s="378"/>
      <c r="O3" s="378"/>
      <c r="P3" s="378"/>
      <c r="Q3" s="378"/>
      <c r="R3" s="378"/>
      <c r="S3" s="379"/>
      <c r="T3" s="375" t="s">
        <v>4</v>
      </c>
      <c r="U3" s="378"/>
      <c r="V3" s="378"/>
      <c r="W3" s="378"/>
      <c r="X3" s="378"/>
      <c r="Y3" s="378"/>
      <c r="Z3" s="378"/>
      <c r="AA3" s="379"/>
      <c r="AB3" s="63"/>
      <c r="AC3" s="365" t="s">
        <v>37</v>
      </c>
      <c r="AD3" s="366"/>
      <c r="AE3" s="366"/>
      <c r="AF3" s="366"/>
      <c r="AG3" s="367"/>
      <c r="AH3" s="382"/>
      <c r="AI3" s="383"/>
      <c r="AJ3" s="28"/>
      <c r="AK3" s="375" t="s">
        <v>85</v>
      </c>
      <c r="AL3" s="376"/>
      <c r="AM3" s="376"/>
      <c r="AN3" s="377"/>
      <c r="AP3" s="131"/>
      <c r="AQ3" s="15"/>
      <c r="AR3" s="386"/>
      <c r="AS3" s="386"/>
      <c r="AT3" s="387"/>
      <c r="AU3" s="14"/>
      <c r="AV3" s="391" t="s">
        <v>16</v>
      </c>
      <c r="AW3" s="392"/>
      <c r="AX3" s="392"/>
      <c r="AY3" s="392" t="s">
        <v>17</v>
      </c>
      <c r="AZ3" s="392"/>
      <c r="BA3" s="392"/>
      <c r="BB3" s="392" t="s">
        <v>18</v>
      </c>
      <c r="BC3" s="392"/>
      <c r="BD3" s="393"/>
    </row>
    <row r="4" spans="1:57" ht="58.5" customHeight="1" thickBot="1" x14ac:dyDescent="0.3">
      <c r="A4" s="92" t="s">
        <v>5</v>
      </c>
      <c r="B4" s="93" t="s">
        <v>6</v>
      </c>
      <c r="C4" s="94" t="s">
        <v>7</v>
      </c>
      <c r="D4" s="84" t="s">
        <v>29</v>
      </c>
      <c r="E4" s="95" t="s">
        <v>8</v>
      </c>
      <c r="F4" s="95" t="s">
        <v>9</v>
      </c>
      <c r="G4" s="95" t="s">
        <v>10</v>
      </c>
      <c r="H4" s="95" t="s">
        <v>11</v>
      </c>
      <c r="I4" s="95" t="s">
        <v>12</v>
      </c>
      <c r="J4" s="96" t="s">
        <v>13</v>
      </c>
      <c r="K4" s="97" t="s">
        <v>24</v>
      </c>
      <c r="L4" s="98" t="s">
        <v>6</v>
      </c>
      <c r="M4" s="99" t="s">
        <v>7</v>
      </c>
      <c r="N4" s="84" t="s">
        <v>29</v>
      </c>
      <c r="O4" s="100" t="s">
        <v>9</v>
      </c>
      <c r="P4" s="100" t="s">
        <v>10</v>
      </c>
      <c r="Q4" s="100" t="s">
        <v>11</v>
      </c>
      <c r="R4" s="100" t="s">
        <v>12</v>
      </c>
      <c r="S4" s="100" t="s">
        <v>14</v>
      </c>
      <c r="T4" s="101" t="s">
        <v>6</v>
      </c>
      <c r="U4" s="102" t="s">
        <v>7</v>
      </c>
      <c r="V4" s="84" t="s">
        <v>29</v>
      </c>
      <c r="W4" s="101" t="s">
        <v>9</v>
      </c>
      <c r="X4" s="101" t="s">
        <v>10</v>
      </c>
      <c r="Y4" s="101" t="s">
        <v>11</v>
      </c>
      <c r="Z4" s="101" t="s">
        <v>12</v>
      </c>
      <c r="AA4" s="101" t="s">
        <v>14</v>
      </c>
      <c r="AB4" s="103" t="s">
        <v>39</v>
      </c>
      <c r="AC4" s="104" t="s">
        <v>33</v>
      </c>
      <c r="AD4" s="165" t="s">
        <v>38</v>
      </c>
      <c r="AE4" s="144" t="s">
        <v>34</v>
      </c>
      <c r="AF4" s="154" t="s">
        <v>35</v>
      </c>
      <c r="AG4" s="152" t="s">
        <v>36</v>
      </c>
      <c r="AH4" s="156" t="s">
        <v>30</v>
      </c>
      <c r="AI4" s="105" t="s">
        <v>31</v>
      </c>
      <c r="AJ4" s="29"/>
      <c r="AK4" s="71" t="s">
        <v>25</v>
      </c>
      <c r="AL4" s="72" t="s">
        <v>26</v>
      </c>
      <c r="AM4" s="73" t="s">
        <v>27</v>
      </c>
      <c r="AN4" s="74" t="s">
        <v>28</v>
      </c>
      <c r="AP4" s="6"/>
      <c r="AQ4" s="138"/>
      <c r="AR4" s="21" t="s">
        <v>16</v>
      </c>
      <c r="AS4" s="21" t="s">
        <v>17</v>
      </c>
      <c r="AT4" s="22" t="s">
        <v>22</v>
      </c>
      <c r="AU4" s="13"/>
      <c r="AV4" s="139" t="s">
        <v>19</v>
      </c>
      <c r="AW4" s="21" t="s">
        <v>20</v>
      </c>
      <c r="AX4" s="21" t="s">
        <v>21</v>
      </c>
      <c r="AY4" s="140" t="s">
        <v>19</v>
      </c>
      <c r="AZ4" s="140" t="s">
        <v>20</v>
      </c>
      <c r="BA4" s="140" t="s">
        <v>21</v>
      </c>
      <c r="BB4" s="21" t="s">
        <v>19</v>
      </c>
      <c r="BC4" s="21" t="s">
        <v>20</v>
      </c>
      <c r="BD4" s="202" t="s">
        <v>21</v>
      </c>
      <c r="BE4" s="211" t="s">
        <v>90</v>
      </c>
    </row>
    <row r="5" spans="1:57" ht="18" customHeight="1" x14ac:dyDescent="0.25">
      <c r="A5" s="1">
        <v>42005</v>
      </c>
      <c r="B5" s="111">
        <v>9833.89</v>
      </c>
      <c r="C5" s="115">
        <v>100</v>
      </c>
      <c r="D5" s="7"/>
      <c r="E5" s="7">
        <v>270</v>
      </c>
      <c r="F5" s="107">
        <v>18987.169999999998</v>
      </c>
      <c r="G5" s="107">
        <v>20559.169999999998</v>
      </c>
      <c r="H5" s="2">
        <v>0</v>
      </c>
      <c r="I5" s="3">
        <v>1572</v>
      </c>
      <c r="J5" s="3">
        <v>624</v>
      </c>
      <c r="K5" s="16">
        <v>6244.331303177044</v>
      </c>
      <c r="L5" s="117">
        <v>22518.77</v>
      </c>
      <c r="M5" s="8">
        <v>500</v>
      </c>
      <c r="N5" s="4">
        <v>0</v>
      </c>
      <c r="O5" s="117">
        <v>50034.3</v>
      </c>
      <c r="P5" s="117">
        <v>53256.3</v>
      </c>
      <c r="Q5" s="4">
        <v>124</v>
      </c>
      <c r="R5" s="4">
        <v>3222</v>
      </c>
      <c r="S5" s="4">
        <v>703</v>
      </c>
      <c r="T5" s="119">
        <v>21330.06</v>
      </c>
      <c r="U5" s="9">
        <v>4600</v>
      </c>
      <c r="V5" s="5">
        <v>0</v>
      </c>
      <c r="W5" s="119">
        <v>44360.19</v>
      </c>
      <c r="X5" s="119">
        <v>48318.19</v>
      </c>
      <c r="Y5" s="5">
        <v>168</v>
      </c>
      <c r="Z5" s="5">
        <v>3958</v>
      </c>
      <c r="AA5" s="5">
        <v>655</v>
      </c>
      <c r="AB5" s="66">
        <v>2808</v>
      </c>
      <c r="AC5" s="121">
        <v>58507.02</v>
      </c>
      <c r="AD5" s="161"/>
      <c r="AE5" s="145"/>
      <c r="AF5" s="148"/>
      <c r="AG5" s="153"/>
      <c r="AH5" s="157">
        <v>43753.599999999999</v>
      </c>
      <c r="AI5" s="122">
        <v>115634</v>
      </c>
      <c r="AJ5" s="30"/>
      <c r="AK5" s="31"/>
      <c r="AL5" s="36"/>
      <c r="AM5" s="75"/>
      <c r="AN5" s="32">
        <v>11.7498</v>
      </c>
      <c r="AQ5" s="133">
        <f>+A5</f>
        <v>42005</v>
      </c>
      <c r="AR5" s="137">
        <v>624</v>
      </c>
      <c r="AS5" s="137">
        <v>703</v>
      </c>
      <c r="AT5" s="254">
        <v>655</v>
      </c>
      <c r="AU5" s="255"/>
      <c r="AV5" s="136">
        <v>0</v>
      </c>
      <c r="AW5" s="137">
        <v>0</v>
      </c>
      <c r="AX5" s="137">
        <v>0</v>
      </c>
      <c r="AY5" s="137">
        <v>0</v>
      </c>
      <c r="AZ5" s="137">
        <v>0</v>
      </c>
      <c r="BA5" s="137">
        <v>0</v>
      </c>
      <c r="BB5" s="137">
        <v>0</v>
      </c>
      <c r="BC5" s="137">
        <v>1</v>
      </c>
      <c r="BD5" s="203">
        <v>0</v>
      </c>
      <c r="BE5" s="323"/>
    </row>
    <row r="6" spans="1:57" ht="18" customHeight="1" x14ac:dyDescent="0.25">
      <c r="A6" s="1">
        <v>42036</v>
      </c>
      <c r="B6" s="111">
        <v>8593.35</v>
      </c>
      <c r="C6" s="115">
        <v>10000</v>
      </c>
      <c r="D6" s="7"/>
      <c r="E6" s="7">
        <v>1218</v>
      </c>
      <c r="F6" s="107">
        <v>16714.490000000002</v>
      </c>
      <c r="G6" s="107">
        <v>18111.490000000002</v>
      </c>
      <c r="H6" s="2">
        <v>0</v>
      </c>
      <c r="I6" s="3">
        <v>1397</v>
      </c>
      <c r="J6" s="3">
        <v>559</v>
      </c>
      <c r="K6" s="16">
        <v>6129.0608185037354</v>
      </c>
      <c r="L6" s="117">
        <v>16417.09</v>
      </c>
      <c r="M6" s="8">
        <v>11000</v>
      </c>
      <c r="N6" s="4">
        <v>0</v>
      </c>
      <c r="O6" s="117">
        <v>36015.1</v>
      </c>
      <c r="P6" s="117">
        <v>39509.1</v>
      </c>
      <c r="Q6" s="4">
        <v>293</v>
      </c>
      <c r="R6" s="4">
        <v>3494.0999999999985</v>
      </c>
      <c r="S6" s="4">
        <v>509</v>
      </c>
      <c r="T6" s="119">
        <v>22065.3</v>
      </c>
      <c r="U6" s="9">
        <v>1500</v>
      </c>
      <c r="V6" s="5">
        <v>0</v>
      </c>
      <c r="W6" s="119">
        <v>45325.21</v>
      </c>
      <c r="X6" s="119">
        <v>49566.21</v>
      </c>
      <c r="Y6" s="5">
        <v>15</v>
      </c>
      <c r="Z6" s="5">
        <v>4241.2099999999991</v>
      </c>
      <c r="AA6" s="5">
        <v>672</v>
      </c>
      <c r="AB6" s="66">
        <v>2654</v>
      </c>
      <c r="AC6" s="121">
        <v>35241.71</v>
      </c>
      <c r="AD6" s="161"/>
      <c r="AE6" s="145"/>
      <c r="AF6" s="148"/>
      <c r="AG6" s="153"/>
      <c r="AH6" s="157">
        <v>40070.6</v>
      </c>
      <c r="AI6" s="122">
        <v>104495</v>
      </c>
      <c r="AJ6" s="30"/>
      <c r="AK6" s="31"/>
      <c r="AL6" s="36"/>
      <c r="AM6" s="75"/>
      <c r="AN6" s="32">
        <v>11.681800000000001</v>
      </c>
      <c r="AQ6" s="134">
        <f t="shared" ref="AQ6:AQ57" si="0">+A6</f>
        <v>42036</v>
      </c>
      <c r="AR6" s="12">
        <v>559</v>
      </c>
      <c r="AS6" s="12">
        <v>509</v>
      </c>
      <c r="AT6" s="256">
        <v>672</v>
      </c>
      <c r="AU6" s="255"/>
      <c r="AV6" s="11">
        <v>1</v>
      </c>
      <c r="AW6" s="12">
        <v>1</v>
      </c>
      <c r="AX6" s="12">
        <v>0</v>
      </c>
      <c r="AY6" s="12">
        <v>0</v>
      </c>
      <c r="AZ6" s="12">
        <v>2</v>
      </c>
      <c r="BA6" s="12">
        <v>0</v>
      </c>
      <c r="BB6" s="12">
        <v>0</v>
      </c>
      <c r="BC6" s="12">
        <v>0</v>
      </c>
      <c r="BD6" s="204">
        <v>1</v>
      </c>
      <c r="BE6" s="323"/>
    </row>
    <row r="7" spans="1:57" ht="18" customHeight="1" x14ac:dyDescent="0.25">
      <c r="A7" s="1">
        <v>42064</v>
      </c>
      <c r="B7" s="111">
        <v>6151.84</v>
      </c>
      <c r="C7" s="115">
        <v>4703</v>
      </c>
      <c r="D7" s="7"/>
      <c r="E7" s="7">
        <v>252</v>
      </c>
      <c r="F7" s="107">
        <v>11993.59</v>
      </c>
      <c r="G7" s="107">
        <v>12981.59</v>
      </c>
      <c r="H7" s="2">
        <v>0</v>
      </c>
      <c r="I7" s="3">
        <v>988</v>
      </c>
      <c r="J7" s="3">
        <v>398</v>
      </c>
      <c r="K7" s="16">
        <v>6041.9523810393048</v>
      </c>
      <c r="L7" s="117">
        <v>23932.84</v>
      </c>
      <c r="M7" s="8">
        <v>1028</v>
      </c>
      <c r="N7" s="4">
        <v>0</v>
      </c>
      <c r="O7" s="117">
        <v>52400.65</v>
      </c>
      <c r="P7" s="117">
        <v>57215.65</v>
      </c>
      <c r="Q7" s="4">
        <v>284</v>
      </c>
      <c r="R7" s="4">
        <v>4815</v>
      </c>
      <c r="S7" s="4">
        <v>744</v>
      </c>
      <c r="T7" s="119">
        <v>23278.98</v>
      </c>
      <c r="U7" s="9">
        <v>10707</v>
      </c>
      <c r="V7" s="5">
        <v>0</v>
      </c>
      <c r="W7" s="119">
        <v>47111.68</v>
      </c>
      <c r="X7" s="119">
        <v>51371.68</v>
      </c>
      <c r="Y7" s="5">
        <v>109</v>
      </c>
      <c r="Z7" s="5">
        <v>4260</v>
      </c>
      <c r="AA7" s="5">
        <v>705</v>
      </c>
      <c r="AB7" s="66">
        <v>2970</v>
      </c>
      <c r="AC7" s="121">
        <v>47770.74</v>
      </c>
      <c r="AD7" s="161"/>
      <c r="AE7" s="145"/>
      <c r="AF7" s="148"/>
      <c r="AG7" s="153"/>
      <c r="AH7" s="157">
        <v>43721.3</v>
      </c>
      <c r="AI7" s="122">
        <v>115144</v>
      </c>
      <c r="AJ7" s="30"/>
      <c r="AK7" s="31"/>
      <c r="AL7" s="36"/>
      <c r="AM7" s="75"/>
      <c r="AN7" s="32">
        <v>11.4794</v>
      </c>
      <c r="AQ7" s="134">
        <f t="shared" si="0"/>
        <v>42064</v>
      </c>
      <c r="AR7" s="12">
        <v>398</v>
      </c>
      <c r="AS7" s="12">
        <v>744</v>
      </c>
      <c r="AT7" s="256">
        <v>705</v>
      </c>
      <c r="AU7" s="255"/>
      <c r="AV7" s="11">
        <v>1</v>
      </c>
      <c r="AW7" s="12">
        <v>0</v>
      </c>
      <c r="AX7" s="12">
        <v>2</v>
      </c>
      <c r="AY7" s="12">
        <v>0</v>
      </c>
      <c r="AZ7" s="12">
        <v>0</v>
      </c>
      <c r="BA7" s="12">
        <v>0</v>
      </c>
      <c r="BB7" s="12">
        <v>0</v>
      </c>
      <c r="BC7" s="12">
        <v>0</v>
      </c>
      <c r="BD7" s="204">
        <v>4</v>
      </c>
      <c r="BE7" s="323"/>
    </row>
    <row r="8" spans="1:57" ht="18" customHeight="1" x14ac:dyDescent="0.25">
      <c r="A8" s="1">
        <v>42095</v>
      </c>
      <c r="B8" s="111">
        <v>10667.86</v>
      </c>
      <c r="C8" s="115">
        <v>518</v>
      </c>
      <c r="D8" s="7"/>
      <c r="E8" s="7">
        <v>160</v>
      </c>
      <c r="F8" s="107">
        <v>20446.39</v>
      </c>
      <c r="G8" s="107">
        <v>22129.39</v>
      </c>
      <c r="H8" s="2">
        <v>0</v>
      </c>
      <c r="I8" s="3">
        <v>1683</v>
      </c>
      <c r="J8" s="3">
        <v>720</v>
      </c>
      <c r="K8" s="16">
        <v>6186.241</v>
      </c>
      <c r="L8" s="117">
        <v>18488.080000000002</v>
      </c>
      <c r="M8" s="8">
        <v>14256</v>
      </c>
      <c r="N8" s="4">
        <v>0</v>
      </c>
      <c r="O8" s="117">
        <v>40976</v>
      </c>
      <c r="P8" s="117">
        <v>44925</v>
      </c>
      <c r="Q8" s="4">
        <v>351</v>
      </c>
      <c r="R8" s="4">
        <v>3949</v>
      </c>
      <c r="S8" s="4">
        <v>581</v>
      </c>
      <c r="T8" s="119">
        <v>19525.59</v>
      </c>
      <c r="U8" s="9">
        <v>8480</v>
      </c>
      <c r="V8" s="5">
        <v>0</v>
      </c>
      <c r="W8" s="119">
        <v>40180.269999999997</v>
      </c>
      <c r="X8" s="119">
        <v>43887.27</v>
      </c>
      <c r="Y8" s="5">
        <v>24</v>
      </c>
      <c r="Z8" s="5">
        <v>3707</v>
      </c>
      <c r="AA8" s="5">
        <v>601</v>
      </c>
      <c r="AB8" s="66">
        <v>2368</v>
      </c>
      <c r="AC8" s="121">
        <v>51484.13</v>
      </c>
      <c r="AD8" s="161"/>
      <c r="AE8" s="145"/>
      <c r="AF8" s="148"/>
      <c r="AG8" s="153"/>
      <c r="AH8" s="157">
        <v>42445.2</v>
      </c>
      <c r="AI8" s="122">
        <v>111372</v>
      </c>
      <c r="AJ8" s="30"/>
      <c r="AK8" s="31"/>
      <c r="AL8" s="36"/>
      <c r="AM8" s="75"/>
      <c r="AN8" s="32">
        <v>11.7668</v>
      </c>
      <c r="AQ8" s="134">
        <f t="shared" si="0"/>
        <v>42095</v>
      </c>
      <c r="AR8" s="12">
        <v>720</v>
      </c>
      <c r="AS8" s="12">
        <v>581</v>
      </c>
      <c r="AT8" s="256">
        <v>601</v>
      </c>
      <c r="AU8" s="255"/>
      <c r="AV8" s="11">
        <v>0</v>
      </c>
      <c r="AW8" s="12">
        <v>0</v>
      </c>
      <c r="AX8" s="12">
        <v>0</v>
      </c>
      <c r="AY8" s="12">
        <v>0</v>
      </c>
      <c r="AZ8" s="12">
        <v>1</v>
      </c>
      <c r="BA8" s="12">
        <v>1</v>
      </c>
      <c r="BB8" s="12">
        <v>0</v>
      </c>
      <c r="BC8" s="12">
        <v>1</v>
      </c>
      <c r="BD8" s="204">
        <v>2</v>
      </c>
      <c r="BE8" s="323"/>
    </row>
    <row r="9" spans="1:57" ht="18" customHeight="1" x14ac:dyDescent="0.25">
      <c r="A9" s="1">
        <v>42125</v>
      </c>
      <c r="B9" s="111">
        <v>8552.91</v>
      </c>
      <c r="C9" s="115">
        <v>5510</v>
      </c>
      <c r="D9" s="7"/>
      <c r="E9" s="7">
        <v>470</v>
      </c>
      <c r="F9" s="107">
        <v>15887.15</v>
      </c>
      <c r="G9" s="107">
        <v>17224.150000000001</v>
      </c>
      <c r="H9" s="2">
        <v>0</v>
      </c>
      <c r="I9" s="3">
        <v>1337.0000000000018</v>
      </c>
      <c r="J9" s="3">
        <v>607</v>
      </c>
      <c r="K9" s="16">
        <v>6212.5815013467591</v>
      </c>
      <c r="L9" s="117">
        <v>23704</v>
      </c>
      <c r="M9" s="8">
        <v>1155</v>
      </c>
      <c r="N9" s="4">
        <v>0</v>
      </c>
      <c r="O9" s="117">
        <v>52420.04</v>
      </c>
      <c r="P9" s="117">
        <v>57570.04</v>
      </c>
      <c r="Q9" s="4">
        <v>100</v>
      </c>
      <c r="R9" s="4">
        <v>5150</v>
      </c>
      <c r="S9" s="4">
        <v>743</v>
      </c>
      <c r="T9" s="119">
        <v>21211.79</v>
      </c>
      <c r="U9" s="9">
        <v>13643</v>
      </c>
      <c r="V9" s="5">
        <v>0</v>
      </c>
      <c r="W9" s="119">
        <v>44381.93</v>
      </c>
      <c r="X9" s="119">
        <v>48323.93</v>
      </c>
      <c r="Y9" s="5">
        <v>0</v>
      </c>
      <c r="Z9" s="5">
        <v>3942</v>
      </c>
      <c r="AA9" s="5">
        <v>666</v>
      </c>
      <c r="AB9" s="66">
        <v>2087</v>
      </c>
      <c r="AC9" s="121">
        <v>64016.35</v>
      </c>
      <c r="AD9" s="161"/>
      <c r="AE9" s="145"/>
      <c r="AF9" s="148"/>
      <c r="AG9" s="153"/>
      <c r="AH9" s="157">
        <v>43401.1</v>
      </c>
      <c r="AI9" s="122">
        <v>114454</v>
      </c>
      <c r="AJ9" s="30"/>
      <c r="AK9" s="31"/>
      <c r="AL9" s="36"/>
      <c r="AM9" s="75"/>
      <c r="AN9" s="32">
        <v>11.665699999999999</v>
      </c>
      <c r="AQ9" s="134">
        <f t="shared" si="0"/>
        <v>42125</v>
      </c>
      <c r="AR9" s="12">
        <v>607</v>
      </c>
      <c r="AS9" s="12">
        <v>743</v>
      </c>
      <c r="AT9" s="256">
        <v>666</v>
      </c>
      <c r="AU9" s="255"/>
      <c r="AV9" s="11">
        <v>0</v>
      </c>
      <c r="AW9" s="12">
        <v>1</v>
      </c>
      <c r="AX9" s="12">
        <v>0</v>
      </c>
      <c r="AY9" s="12">
        <v>0</v>
      </c>
      <c r="AZ9" s="12">
        <v>1</v>
      </c>
      <c r="BA9" s="12">
        <v>1</v>
      </c>
      <c r="BB9" s="12">
        <v>0</v>
      </c>
      <c r="BC9" s="12">
        <v>0</v>
      </c>
      <c r="BD9" s="204">
        <v>6</v>
      </c>
      <c r="BE9" s="323"/>
    </row>
    <row r="10" spans="1:57" ht="18" customHeight="1" x14ac:dyDescent="0.25">
      <c r="A10" s="1">
        <v>42156</v>
      </c>
      <c r="B10" s="111">
        <v>9251.41</v>
      </c>
      <c r="C10" s="115">
        <v>4500</v>
      </c>
      <c r="D10" s="7"/>
      <c r="E10" s="7">
        <v>420</v>
      </c>
      <c r="F10" s="107">
        <v>17351.96</v>
      </c>
      <c r="G10" s="107">
        <v>18817.96</v>
      </c>
      <c r="H10" s="2">
        <v>0</v>
      </c>
      <c r="I10" s="3">
        <v>1466</v>
      </c>
      <c r="J10" s="3">
        <v>588</v>
      </c>
      <c r="K10" s="16">
        <v>6074.6544216955253</v>
      </c>
      <c r="L10" s="117">
        <v>22791.01</v>
      </c>
      <c r="M10" s="8">
        <v>750</v>
      </c>
      <c r="N10" s="4">
        <v>0</v>
      </c>
      <c r="O10" s="117">
        <v>49436.31</v>
      </c>
      <c r="P10" s="117">
        <v>54431.31</v>
      </c>
      <c r="Q10" s="4">
        <v>82</v>
      </c>
      <c r="R10" s="4">
        <v>4995</v>
      </c>
      <c r="S10" s="4">
        <v>720</v>
      </c>
      <c r="T10" s="119">
        <v>21601.51</v>
      </c>
      <c r="U10" s="9">
        <v>7450</v>
      </c>
      <c r="V10" s="5">
        <v>0</v>
      </c>
      <c r="W10" s="119">
        <v>43735.4</v>
      </c>
      <c r="X10" s="119">
        <v>47941.4</v>
      </c>
      <c r="Y10" s="5">
        <v>64</v>
      </c>
      <c r="Z10" s="5">
        <v>4206</v>
      </c>
      <c r="AA10" s="5">
        <v>659</v>
      </c>
      <c r="AB10" s="66">
        <v>2144</v>
      </c>
      <c r="AC10" s="121">
        <v>47641.22</v>
      </c>
      <c r="AD10" s="161"/>
      <c r="AE10" s="145"/>
      <c r="AF10" s="148"/>
      <c r="AG10" s="153"/>
      <c r="AH10" s="157"/>
      <c r="AI10" s="122"/>
      <c r="AJ10" s="30"/>
      <c r="AK10" s="31"/>
      <c r="AL10" s="36"/>
      <c r="AM10" s="75"/>
      <c r="AN10" s="32">
        <v>11.7058</v>
      </c>
      <c r="AQ10" s="134">
        <f t="shared" si="0"/>
        <v>42156</v>
      </c>
      <c r="AR10" s="12">
        <v>588</v>
      </c>
      <c r="AS10" s="12">
        <v>720</v>
      </c>
      <c r="AT10" s="256">
        <v>659</v>
      </c>
      <c r="AU10" s="255"/>
      <c r="AV10" s="11">
        <v>0</v>
      </c>
      <c r="AW10" s="12">
        <v>1</v>
      </c>
      <c r="AX10" s="12">
        <v>3</v>
      </c>
      <c r="AY10" s="12">
        <v>0</v>
      </c>
      <c r="AZ10" s="12">
        <v>0</v>
      </c>
      <c r="BA10" s="12">
        <v>0</v>
      </c>
      <c r="BB10" s="12">
        <v>0</v>
      </c>
      <c r="BC10" s="12">
        <v>1</v>
      </c>
      <c r="BD10" s="204">
        <v>0</v>
      </c>
      <c r="BE10" s="323"/>
    </row>
    <row r="11" spans="1:57" ht="18" customHeight="1" x14ac:dyDescent="0.25">
      <c r="A11" s="1">
        <v>42186</v>
      </c>
      <c r="B11" s="111">
        <v>6835.43</v>
      </c>
      <c r="C11" s="115">
        <v>5285</v>
      </c>
      <c r="D11" s="7"/>
      <c r="E11" s="7">
        <v>1680</v>
      </c>
      <c r="F11" s="107">
        <v>13133.31</v>
      </c>
      <c r="G11" s="107">
        <v>14218.3</v>
      </c>
      <c r="H11" s="2">
        <v>0</v>
      </c>
      <c r="I11" s="3">
        <v>1084.9899999999998</v>
      </c>
      <c r="J11" s="3">
        <v>453</v>
      </c>
      <c r="K11" s="16">
        <v>6248.0842960264326</v>
      </c>
      <c r="L11" s="117">
        <v>19093.240000000002</v>
      </c>
      <c r="M11" s="8">
        <v>6140</v>
      </c>
      <c r="N11" s="4">
        <v>0</v>
      </c>
      <c r="O11" s="117">
        <v>41605.660000000003</v>
      </c>
      <c r="P11" s="117">
        <v>45681.7</v>
      </c>
      <c r="Q11" s="4">
        <v>272</v>
      </c>
      <c r="R11" s="4">
        <v>4076.0399999999936</v>
      </c>
      <c r="S11" s="4">
        <v>601</v>
      </c>
      <c r="T11" s="119">
        <v>22881.99</v>
      </c>
      <c r="U11" s="9">
        <v>1305</v>
      </c>
      <c r="V11" s="5">
        <v>0</v>
      </c>
      <c r="W11" s="119">
        <v>47635.4</v>
      </c>
      <c r="X11" s="119">
        <v>52088</v>
      </c>
      <c r="Y11" s="5">
        <v>14</v>
      </c>
      <c r="Z11" s="5">
        <v>4452.5999999999985</v>
      </c>
      <c r="AA11" s="5">
        <v>744</v>
      </c>
      <c r="AB11" s="66">
        <v>2449</v>
      </c>
      <c r="AC11" s="121">
        <v>50529</v>
      </c>
      <c r="AD11" s="161"/>
      <c r="AE11" s="145"/>
      <c r="AF11" s="148"/>
      <c r="AG11" s="153"/>
      <c r="AH11" s="157"/>
      <c r="AI11" s="122"/>
      <c r="AJ11" s="30"/>
      <c r="AK11" s="31"/>
      <c r="AL11" s="36"/>
      <c r="AM11" s="75"/>
      <c r="AN11" s="32">
        <v>11.826499999999999</v>
      </c>
      <c r="AQ11" s="134">
        <f t="shared" si="0"/>
        <v>42186</v>
      </c>
      <c r="AR11" s="12">
        <v>453</v>
      </c>
      <c r="AS11" s="12">
        <v>601</v>
      </c>
      <c r="AT11" s="256">
        <v>744</v>
      </c>
      <c r="AU11" s="255"/>
      <c r="AV11" s="11">
        <v>0</v>
      </c>
      <c r="AW11" s="12">
        <v>1</v>
      </c>
      <c r="AX11" s="12">
        <v>0</v>
      </c>
      <c r="AY11" s="12">
        <v>0</v>
      </c>
      <c r="AZ11" s="12">
        <v>1</v>
      </c>
      <c r="BA11" s="12">
        <v>0</v>
      </c>
      <c r="BB11" s="12">
        <v>0</v>
      </c>
      <c r="BC11" s="12">
        <v>0</v>
      </c>
      <c r="BD11" s="204">
        <v>1</v>
      </c>
      <c r="BE11" s="323"/>
    </row>
    <row r="12" spans="1:57" ht="18" customHeight="1" x14ac:dyDescent="0.25">
      <c r="A12" s="1">
        <v>42217</v>
      </c>
      <c r="B12" s="111">
        <v>2216.5</v>
      </c>
      <c r="C12" s="115">
        <v>3902</v>
      </c>
      <c r="D12" s="7"/>
      <c r="E12" s="7">
        <v>1200</v>
      </c>
      <c r="F12" s="107">
        <v>4325.9399999999996</v>
      </c>
      <c r="G12" s="107">
        <v>4665.9399999999996</v>
      </c>
      <c r="H12" s="2">
        <v>0</v>
      </c>
      <c r="I12" s="3">
        <v>340</v>
      </c>
      <c r="J12" s="3">
        <v>154</v>
      </c>
      <c r="K12" s="16">
        <v>6069.7548387096776</v>
      </c>
      <c r="L12" s="117">
        <v>23642.43</v>
      </c>
      <c r="M12" s="8">
        <v>1600</v>
      </c>
      <c r="N12" s="4">
        <v>0</v>
      </c>
      <c r="O12" s="117">
        <v>50344.959999999999</v>
      </c>
      <c r="P12" s="117">
        <v>55368.959999999999</v>
      </c>
      <c r="Q12" s="4">
        <v>108</v>
      </c>
      <c r="R12" s="4">
        <v>5024</v>
      </c>
      <c r="S12" s="4">
        <v>744</v>
      </c>
      <c r="T12" s="119">
        <v>18334.78</v>
      </c>
      <c r="U12" s="9">
        <v>1854</v>
      </c>
      <c r="V12" s="5">
        <v>0</v>
      </c>
      <c r="W12" s="119">
        <v>36752.730000000003</v>
      </c>
      <c r="X12" s="119">
        <v>40284.730000000003</v>
      </c>
      <c r="Y12" s="5">
        <v>163</v>
      </c>
      <c r="Z12" s="5">
        <v>3532</v>
      </c>
      <c r="AA12" s="5">
        <v>600</v>
      </c>
      <c r="AB12" s="66">
        <v>1633</v>
      </c>
      <c r="AC12" s="121">
        <v>51242.32</v>
      </c>
      <c r="AD12" s="161"/>
      <c r="AE12" s="145"/>
      <c r="AF12" s="148"/>
      <c r="AG12" s="153"/>
      <c r="AH12" s="157"/>
      <c r="AI12" s="122"/>
      <c r="AJ12" s="30"/>
      <c r="AK12" s="31"/>
      <c r="AL12" s="36"/>
      <c r="AM12" s="75"/>
      <c r="AN12" s="32">
        <v>11.62</v>
      </c>
      <c r="AQ12" s="134">
        <f t="shared" si="0"/>
        <v>42217</v>
      </c>
      <c r="AR12" s="12">
        <v>154</v>
      </c>
      <c r="AS12" s="12">
        <v>744</v>
      </c>
      <c r="AT12" s="256">
        <v>600</v>
      </c>
      <c r="AU12" s="255"/>
      <c r="AV12" s="11">
        <v>1</v>
      </c>
      <c r="AW12" s="12">
        <v>0</v>
      </c>
      <c r="AX12" s="12">
        <v>0</v>
      </c>
      <c r="AY12" s="12">
        <v>0</v>
      </c>
      <c r="AZ12" s="12">
        <v>0</v>
      </c>
      <c r="BA12" s="12">
        <v>1</v>
      </c>
      <c r="BB12" s="12">
        <v>0</v>
      </c>
      <c r="BC12" s="12">
        <v>0</v>
      </c>
      <c r="BD12" s="204">
        <v>2</v>
      </c>
      <c r="BE12" s="323"/>
    </row>
    <row r="13" spans="1:57" ht="18" customHeight="1" x14ac:dyDescent="0.25">
      <c r="A13" s="1">
        <v>42248</v>
      </c>
      <c r="B13" s="111">
        <v>9773.4500000000007</v>
      </c>
      <c r="C13" s="115">
        <v>3620</v>
      </c>
      <c r="D13" s="7"/>
      <c r="E13" s="7">
        <v>1240</v>
      </c>
      <c r="F13" s="107">
        <v>18416.169999999998</v>
      </c>
      <c r="G13" s="107">
        <v>19832.2</v>
      </c>
      <c r="H13" s="2">
        <v>0</v>
      </c>
      <c r="I13" s="3">
        <v>1416.0300000000025</v>
      </c>
      <c r="J13" s="3">
        <v>612</v>
      </c>
      <c r="K13" s="16">
        <v>6098.7489999999998</v>
      </c>
      <c r="L13" s="117">
        <v>24346.69</v>
      </c>
      <c r="M13" s="8">
        <v>1794</v>
      </c>
      <c r="N13" s="4">
        <v>0</v>
      </c>
      <c r="O13" s="117">
        <v>50402.98</v>
      </c>
      <c r="P13" s="117">
        <v>55455</v>
      </c>
      <c r="Q13" s="4">
        <v>100</v>
      </c>
      <c r="R13" s="4">
        <v>5052.0199999999968</v>
      </c>
      <c r="S13" s="4">
        <v>719</v>
      </c>
      <c r="T13" s="119">
        <v>244.72</v>
      </c>
      <c r="U13" s="9">
        <v>10800</v>
      </c>
      <c r="V13" s="5">
        <v>0</v>
      </c>
      <c r="W13" s="119">
        <v>500.98</v>
      </c>
      <c r="X13" s="119">
        <v>556</v>
      </c>
      <c r="Y13" s="5">
        <v>375</v>
      </c>
      <c r="Z13" s="5">
        <v>55.019999999999982</v>
      </c>
      <c r="AA13" s="5">
        <v>18</v>
      </c>
      <c r="AB13" s="66">
        <v>1788</v>
      </c>
      <c r="AC13" s="121">
        <v>53632.36</v>
      </c>
      <c r="AD13" s="161"/>
      <c r="AE13" s="145"/>
      <c r="AF13" s="148"/>
      <c r="AG13" s="153"/>
      <c r="AH13" s="157"/>
      <c r="AI13" s="122"/>
      <c r="AJ13" s="30"/>
      <c r="AK13" s="31"/>
      <c r="AL13" s="36"/>
      <c r="AM13" s="75"/>
      <c r="AN13" s="32">
        <v>12.101800000000001</v>
      </c>
      <c r="AQ13" s="134">
        <f t="shared" si="0"/>
        <v>42248</v>
      </c>
      <c r="AR13" s="12">
        <v>612</v>
      </c>
      <c r="AS13" s="12">
        <v>719</v>
      </c>
      <c r="AT13" s="256">
        <v>18</v>
      </c>
      <c r="AU13" s="255"/>
      <c r="AV13" s="11">
        <v>0</v>
      </c>
      <c r="AW13" s="12">
        <v>1</v>
      </c>
      <c r="AX13" s="12">
        <v>2</v>
      </c>
      <c r="AY13" s="12">
        <v>0</v>
      </c>
      <c r="AZ13" s="12">
        <v>0</v>
      </c>
      <c r="BA13" s="12">
        <v>2</v>
      </c>
      <c r="BB13" s="12">
        <v>1</v>
      </c>
      <c r="BC13" s="12">
        <v>0</v>
      </c>
      <c r="BD13" s="204">
        <v>2</v>
      </c>
      <c r="BE13" s="323"/>
    </row>
    <row r="14" spans="1:57" ht="18" customHeight="1" x14ac:dyDescent="0.25">
      <c r="A14" s="1">
        <v>42278</v>
      </c>
      <c r="B14" s="111">
        <v>9809.39</v>
      </c>
      <c r="C14" s="115">
        <v>3403</v>
      </c>
      <c r="D14" s="7"/>
      <c r="E14" s="7">
        <v>160</v>
      </c>
      <c r="F14" s="107">
        <v>18712.48</v>
      </c>
      <c r="G14" s="107">
        <v>20181.5</v>
      </c>
      <c r="H14" s="2">
        <v>0</v>
      </c>
      <c r="I14" s="3">
        <v>1469.0200000000004</v>
      </c>
      <c r="J14" s="3">
        <v>615</v>
      </c>
      <c r="K14" s="16">
        <v>6142.6135483870976</v>
      </c>
      <c r="L14" s="117">
        <v>22588.7</v>
      </c>
      <c r="M14" s="8">
        <v>9116</v>
      </c>
      <c r="N14" s="4">
        <v>0</v>
      </c>
      <c r="O14" s="117">
        <v>46829.66</v>
      </c>
      <c r="P14" s="117">
        <v>51486.7</v>
      </c>
      <c r="Q14" s="4">
        <v>201</v>
      </c>
      <c r="R14" s="4">
        <v>4657.0399999999936</v>
      </c>
      <c r="S14" s="4">
        <v>689</v>
      </c>
      <c r="T14" s="119">
        <v>19636.740000000002</v>
      </c>
      <c r="U14" s="9">
        <v>16451</v>
      </c>
      <c r="V14" s="5">
        <v>0</v>
      </c>
      <c r="W14" s="119">
        <v>39862.89</v>
      </c>
      <c r="X14" s="119">
        <v>43543.9</v>
      </c>
      <c r="Y14" s="5">
        <v>273</v>
      </c>
      <c r="Z14" s="5">
        <v>3681.010000000002</v>
      </c>
      <c r="AA14" s="5">
        <v>613</v>
      </c>
      <c r="AB14" s="66">
        <v>2685</v>
      </c>
      <c r="AC14" s="121">
        <v>28902.14</v>
      </c>
      <c r="AD14" s="161"/>
      <c r="AE14" s="145"/>
      <c r="AF14" s="148"/>
      <c r="AG14" s="153"/>
      <c r="AH14" s="157"/>
      <c r="AI14" s="122"/>
      <c r="AJ14" s="30"/>
      <c r="AK14" s="31"/>
      <c r="AL14" s="36"/>
      <c r="AM14" s="75"/>
      <c r="AN14" s="32">
        <v>12.039400000000001</v>
      </c>
      <c r="AQ14" s="134">
        <f t="shared" si="0"/>
        <v>42278</v>
      </c>
      <c r="AR14" s="12">
        <v>615</v>
      </c>
      <c r="AS14" s="12">
        <v>689</v>
      </c>
      <c r="AT14" s="256">
        <v>613</v>
      </c>
      <c r="AU14" s="255"/>
      <c r="AV14" s="11">
        <v>0</v>
      </c>
      <c r="AW14" s="12">
        <v>1</v>
      </c>
      <c r="AX14" s="12">
        <v>0</v>
      </c>
      <c r="AY14" s="12">
        <v>0</v>
      </c>
      <c r="AZ14" s="12">
        <v>1</v>
      </c>
      <c r="BA14" s="12">
        <v>2</v>
      </c>
      <c r="BB14" s="12">
        <v>0</v>
      </c>
      <c r="BC14" s="12">
        <v>2</v>
      </c>
      <c r="BD14" s="204">
        <v>5</v>
      </c>
      <c r="BE14" s="323"/>
    </row>
    <row r="15" spans="1:57" ht="18" customHeight="1" x14ac:dyDescent="0.25">
      <c r="A15" s="1">
        <v>42309</v>
      </c>
      <c r="B15" s="111">
        <v>8199.1299999999992</v>
      </c>
      <c r="C15" s="115">
        <v>15130</v>
      </c>
      <c r="D15" s="7"/>
      <c r="E15" s="7">
        <v>2325</v>
      </c>
      <c r="F15" s="107">
        <v>15631.58</v>
      </c>
      <c r="G15" s="107">
        <v>16762.580000000002</v>
      </c>
      <c r="H15" s="2">
        <v>0</v>
      </c>
      <c r="I15" s="3">
        <v>1131.0000000000018</v>
      </c>
      <c r="J15" s="3">
        <v>519</v>
      </c>
      <c r="K15" s="16">
        <v>6148.0726666666651</v>
      </c>
      <c r="L15" s="117">
        <v>20127.62</v>
      </c>
      <c r="M15" s="8">
        <v>21998</v>
      </c>
      <c r="N15" s="4">
        <v>0</v>
      </c>
      <c r="O15" s="117">
        <v>42032.23</v>
      </c>
      <c r="P15" s="117">
        <v>46280.23</v>
      </c>
      <c r="Q15" s="4">
        <v>354</v>
      </c>
      <c r="R15" s="4">
        <v>4248</v>
      </c>
      <c r="S15" s="4">
        <v>626</v>
      </c>
      <c r="T15" s="119">
        <v>23230.1</v>
      </c>
      <c r="U15" s="9">
        <v>1746</v>
      </c>
      <c r="V15" s="5">
        <v>0</v>
      </c>
      <c r="W15" s="119">
        <v>47501</v>
      </c>
      <c r="X15" s="119">
        <v>51895</v>
      </c>
      <c r="Y15" s="5">
        <v>10</v>
      </c>
      <c r="Z15" s="5">
        <v>4394</v>
      </c>
      <c r="AA15" s="5">
        <v>720</v>
      </c>
      <c r="AB15" s="66">
        <v>2226</v>
      </c>
      <c r="AC15" s="121">
        <v>63088.44</v>
      </c>
      <c r="AD15" s="161"/>
      <c r="AE15" s="145"/>
      <c r="AF15" s="148"/>
      <c r="AG15" s="153"/>
      <c r="AH15" s="157"/>
      <c r="AI15" s="122"/>
      <c r="AJ15" s="30"/>
      <c r="AK15" s="31"/>
      <c r="AL15" s="36"/>
      <c r="AM15" s="75"/>
      <c r="AN15" s="32">
        <v>11.9658</v>
      </c>
      <c r="AQ15" s="134">
        <f t="shared" si="0"/>
        <v>42309</v>
      </c>
      <c r="AR15" s="12">
        <v>519</v>
      </c>
      <c r="AS15" s="12">
        <v>626</v>
      </c>
      <c r="AT15" s="256">
        <v>720</v>
      </c>
      <c r="AU15" s="257"/>
      <c r="AV15" s="11">
        <v>0</v>
      </c>
      <c r="AW15" s="12">
        <v>1</v>
      </c>
      <c r="AX15" s="12">
        <v>3</v>
      </c>
      <c r="AY15" s="12">
        <v>0</v>
      </c>
      <c r="AZ15" s="12">
        <v>2</v>
      </c>
      <c r="BA15" s="12">
        <v>18</v>
      </c>
      <c r="BB15" s="12">
        <v>0</v>
      </c>
      <c r="BC15" s="12">
        <v>0</v>
      </c>
      <c r="BD15" s="204">
        <v>0</v>
      </c>
      <c r="BE15" s="323"/>
    </row>
    <row r="16" spans="1:57" ht="18" customHeight="1" thickBot="1" x14ac:dyDescent="0.3">
      <c r="A16" s="1">
        <v>42339</v>
      </c>
      <c r="B16" s="111">
        <v>1802.6</v>
      </c>
      <c r="C16" s="115">
        <v>10950</v>
      </c>
      <c r="D16" s="7"/>
      <c r="E16" s="7">
        <v>3659</v>
      </c>
      <c r="F16" s="107">
        <v>2865.29</v>
      </c>
      <c r="G16" s="107">
        <v>3102.29</v>
      </c>
      <c r="H16" s="2">
        <v>0</v>
      </c>
      <c r="I16" s="3">
        <v>237</v>
      </c>
      <c r="J16" s="3">
        <v>106</v>
      </c>
      <c r="K16" s="3">
        <v>6210</v>
      </c>
      <c r="L16" s="117">
        <v>22203.01</v>
      </c>
      <c r="M16" s="8">
        <v>5424</v>
      </c>
      <c r="N16" s="4">
        <v>0</v>
      </c>
      <c r="O16" s="117">
        <v>45177.9</v>
      </c>
      <c r="P16" s="117">
        <v>49822.9</v>
      </c>
      <c r="Q16" s="4">
        <v>310</v>
      </c>
      <c r="R16" s="4">
        <v>4645</v>
      </c>
      <c r="S16" s="4">
        <v>653</v>
      </c>
      <c r="T16" s="119">
        <v>22580.52</v>
      </c>
      <c r="U16" s="9">
        <v>8102</v>
      </c>
      <c r="V16" s="5">
        <v>0</v>
      </c>
      <c r="W16" s="119">
        <v>43725.81</v>
      </c>
      <c r="X16" s="119">
        <v>47750.81</v>
      </c>
      <c r="Y16" s="5">
        <v>153</v>
      </c>
      <c r="Z16" s="5">
        <v>4025</v>
      </c>
      <c r="AA16" s="5">
        <v>668</v>
      </c>
      <c r="AB16" s="66">
        <v>2341</v>
      </c>
      <c r="AC16" s="121">
        <v>51270.89</v>
      </c>
      <c r="AD16" s="161"/>
      <c r="AE16" s="145"/>
      <c r="AF16" s="148"/>
      <c r="AG16" s="153"/>
      <c r="AH16" s="157"/>
      <c r="AI16" s="122"/>
      <c r="AJ16" s="30"/>
      <c r="AK16" s="31"/>
      <c r="AL16" s="36"/>
      <c r="AM16" s="75"/>
      <c r="AN16" s="32">
        <v>12.513299999999999</v>
      </c>
      <c r="AQ16" s="135">
        <f t="shared" si="0"/>
        <v>42339</v>
      </c>
      <c r="AR16" s="80">
        <v>106</v>
      </c>
      <c r="AS16" s="80">
        <v>653</v>
      </c>
      <c r="AT16" s="258">
        <v>668</v>
      </c>
      <c r="AU16" s="257"/>
      <c r="AV16" s="79">
        <v>1</v>
      </c>
      <c r="AW16" s="80">
        <v>1</v>
      </c>
      <c r="AX16" s="80">
        <v>2</v>
      </c>
      <c r="AY16" s="80">
        <v>0</v>
      </c>
      <c r="AZ16" s="80">
        <v>1</v>
      </c>
      <c r="BA16" s="80">
        <v>2</v>
      </c>
      <c r="BB16" s="80">
        <v>0</v>
      </c>
      <c r="BC16" s="80">
        <v>1</v>
      </c>
      <c r="BD16" s="205">
        <v>2</v>
      </c>
      <c r="BE16" s="323"/>
    </row>
    <row r="17" spans="1:57" ht="18" customHeight="1" x14ac:dyDescent="0.25">
      <c r="A17" s="1">
        <v>42370</v>
      </c>
      <c r="B17" s="111">
        <v>12131.11</v>
      </c>
      <c r="C17" s="115">
        <v>2200</v>
      </c>
      <c r="D17" s="7"/>
      <c r="E17" s="2">
        <v>0</v>
      </c>
      <c r="F17" s="107">
        <v>19824.29</v>
      </c>
      <c r="G17" s="107">
        <v>21513.29</v>
      </c>
      <c r="H17" s="2">
        <v>0</v>
      </c>
      <c r="I17" s="3">
        <v>1689</v>
      </c>
      <c r="J17" s="3">
        <v>696</v>
      </c>
      <c r="K17" s="3">
        <v>6191</v>
      </c>
      <c r="L17" s="117">
        <v>25462.58</v>
      </c>
      <c r="M17" s="8">
        <v>4750</v>
      </c>
      <c r="N17" s="4">
        <v>0</v>
      </c>
      <c r="O17" s="117">
        <v>52044.41</v>
      </c>
      <c r="P17" s="117">
        <v>57149.41</v>
      </c>
      <c r="Q17" s="4">
        <v>65</v>
      </c>
      <c r="R17" s="4">
        <v>5105</v>
      </c>
      <c r="S17" s="4">
        <v>744</v>
      </c>
      <c r="T17" s="119">
        <v>24347.11</v>
      </c>
      <c r="U17" s="9">
        <v>7550</v>
      </c>
      <c r="V17" s="5">
        <v>0</v>
      </c>
      <c r="W17" s="119">
        <v>46851.95</v>
      </c>
      <c r="X17" s="119">
        <v>51180.95</v>
      </c>
      <c r="Y17" s="5">
        <v>78</v>
      </c>
      <c r="Z17" s="5">
        <v>4329</v>
      </c>
      <c r="AA17" s="5">
        <v>719</v>
      </c>
      <c r="AB17" s="66">
        <v>2524</v>
      </c>
      <c r="AC17" s="121">
        <v>37182.49</v>
      </c>
      <c r="AD17" s="161"/>
      <c r="AE17" s="145"/>
      <c r="AF17" s="148"/>
      <c r="AG17" s="153"/>
      <c r="AH17" s="157">
        <v>43224.4</v>
      </c>
      <c r="AI17" s="122">
        <v>115159</v>
      </c>
      <c r="AJ17" s="30"/>
      <c r="AK17" s="31"/>
      <c r="AL17" s="36"/>
      <c r="AM17" s="75"/>
      <c r="AN17" s="33">
        <v>12.827500000000001</v>
      </c>
      <c r="AQ17" s="133">
        <f t="shared" si="0"/>
        <v>42370</v>
      </c>
      <c r="AR17" s="137">
        <v>696</v>
      </c>
      <c r="AS17" s="137">
        <v>744</v>
      </c>
      <c r="AT17" s="254">
        <v>719</v>
      </c>
      <c r="AU17" s="259"/>
      <c r="AV17" s="136">
        <v>0</v>
      </c>
      <c r="AW17" s="137">
        <v>0</v>
      </c>
      <c r="AX17" s="137">
        <v>0</v>
      </c>
      <c r="AY17" s="137">
        <v>0</v>
      </c>
      <c r="AZ17" s="137">
        <v>0</v>
      </c>
      <c r="BA17" s="137">
        <v>2</v>
      </c>
      <c r="BB17" s="137">
        <v>0</v>
      </c>
      <c r="BC17" s="137">
        <v>0</v>
      </c>
      <c r="BD17" s="203">
        <v>5</v>
      </c>
      <c r="BE17" s="323"/>
    </row>
    <row r="18" spans="1:57" ht="18" customHeight="1" x14ac:dyDescent="0.25">
      <c r="A18" s="1">
        <v>42401</v>
      </c>
      <c r="B18" s="111">
        <v>309.64</v>
      </c>
      <c r="C18" s="115">
        <v>4500</v>
      </c>
      <c r="D18" s="7"/>
      <c r="E18" s="2">
        <v>126</v>
      </c>
      <c r="F18" s="107">
        <v>450.99700000000001</v>
      </c>
      <c r="G18" s="107">
        <v>491.99700000000001</v>
      </c>
      <c r="H18" s="2">
        <v>0</v>
      </c>
      <c r="I18" s="3">
        <v>41</v>
      </c>
      <c r="J18" s="3">
        <v>18</v>
      </c>
      <c r="K18" s="3">
        <v>6210</v>
      </c>
      <c r="L18" s="117">
        <v>21484.16</v>
      </c>
      <c r="M18" s="8">
        <v>5500</v>
      </c>
      <c r="N18" s="4">
        <v>0</v>
      </c>
      <c r="O18" s="117">
        <v>47742.59</v>
      </c>
      <c r="P18" s="117">
        <v>52651.59</v>
      </c>
      <c r="Q18" s="4">
        <v>204</v>
      </c>
      <c r="R18" s="4">
        <v>4909</v>
      </c>
      <c r="S18" s="4">
        <v>695</v>
      </c>
      <c r="T18" s="119">
        <v>20801.07</v>
      </c>
      <c r="U18" s="9">
        <v>18000</v>
      </c>
      <c r="V18" s="5">
        <v>0</v>
      </c>
      <c r="W18" s="119">
        <v>39567.449999999997</v>
      </c>
      <c r="X18" s="119">
        <v>43276.45</v>
      </c>
      <c r="Y18" s="5">
        <v>0</v>
      </c>
      <c r="Z18" s="5">
        <v>3709</v>
      </c>
      <c r="AA18" s="5">
        <v>617</v>
      </c>
      <c r="AB18" s="66">
        <v>1787</v>
      </c>
      <c r="AC18" s="121">
        <v>59855.17</v>
      </c>
      <c r="AD18" s="161"/>
      <c r="AE18" s="145"/>
      <c r="AF18" s="148"/>
      <c r="AG18" s="153"/>
      <c r="AH18" s="157">
        <v>41461.199999999997</v>
      </c>
      <c r="AI18" s="122">
        <v>107847</v>
      </c>
      <c r="AJ18" s="30"/>
      <c r="AK18" s="31"/>
      <c r="AL18" s="36"/>
      <c r="AM18" s="75"/>
      <c r="AN18" s="33">
        <v>11.7553</v>
      </c>
      <c r="AQ18" s="134">
        <f t="shared" si="0"/>
        <v>42401</v>
      </c>
      <c r="AR18" s="12">
        <v>18</v>
      </c>
      <c r="AS18" s="12">
        <v>695</v>
      </c>
      <c r="AT18" s="256">
        <v>617</v>
      </c>
      <c r="AU18" s="259"/>
      <c r="AV18" s="11">
        <v>0</v>
      </c>
      <c r="AW18" s="12">
        <v>1</v>
      </c>
      <c r="AX18" s="12">
        <v>0</v>
      </c>
      <c r="AY18" s="12">
        <v>0</v>
      </c>
      <c r="AZ18" s="12">
        <v>0</v>
      </c>
      <c r="BA18" s="12">
        <v>9</v>
      </c>
      <c r="BB18" s="12">
        <v>0</v>
      </c>
      <c r="BC18" s="12">
        <v>1</v>
      </c>
      <c r="BD18" s="204">
        <v>7</v>
      </c>
      <c r="BE18" s="323"/>
    </row>
    <row r="19" spans="1:57" ht="18" customHeight="1" x14ac:dyDescent="0.25">
      <c r="A19" s="1">
        <v>42430</v>
      </c>
      <c r="B19" s="111">
        <v>5898.39</v>
      </c>
      <c r="C19" s="115">
        <v>12109</v>
      </c>
      <c r="D19" s="7"/>
      <c r="E19" s="2">
        <v>2740</v>
      </c>
      <c r="F19" s="107">
        <v>9202.59</v>
      </c>
      <c r="G19" s="107">
        <v>10102.59</v>
      </c>
      <c r="H19" s="2">
        <v>0</v>
      </c>
      <c r="I19" s="3">
        <v>900</v>
      </c>
      <c r="J19" s="3">
        <v>396</v>
      </c>
      <c r="K19" s="3">
        <v>6192.48</v>
      </c>
      <c r="L19" s="117">
        <v>26001.360000000001</v>
      </c>
      <c r="M19" s="8">
        <v>4792</v>
      </c>
      <c r="N19" s="4">
        <v>0</v>
      </c>
      <c r="O19" s="117">
        <v>51587.66</v>
      </c>
      <c r="P19" s="117">
        <v>56820.66</v>
      </c>
      <c r="Q19" s="4">
        <v>175</v>
      </c>
      <c r="R19" s="4">
        <v>5233</v>
      </c>
      <c r="S19" s="4">
        <v>744</v>
      </c>
      <c r="T19" s="119">
        <v>24525.1</v>
      </c>
      <c r="U19" s="9">
        <v>7149</v>
      </c>
      <c r="V19" s="5">
        <v>0</v>
      </c>
      <c r="W19" s="119">
        <v>47775.77</v>
      </c>
      <c r="X19" s="119">
        <v>52218.77</v>
      </c>
      <c r="Y19" s="5">
        <v>1</v>
      </c>
      <c r="Z19" s="5">
        <v>4443</v>
      </c>
      <c r="AA19" s="5">
        <v>735</v>
      </c>
      <c r="AB19" s="66">
        <v>2594</v>
      </c>
      <c r="AC19" s="121">
        <v>44227.11</v>
      </c>
      <c r="AD19" s="161"/>
      <c r="AE19" s="145"/>
      <c r="AF19" s="148"/>
      <c r="AG19" s="153"/>
      <c r="AH19" s="157">
        <v>37875</v>
      </c>
      <c r="AI19" s="122">
        <v>94225.600000000006</v>
      </c>
      <c r="AJ19" s="30"/>
      <c r="AK19" s="31"/>
      <c r="AL19" s="36"/>
      <c r="AM19" s="75"/>
      <c r="AN19" s="33">
        <v>12.5517</v>
      </c>
      <c r="AQ19" s="134">
        <f t="shared" si="0"/>
        <v>42430</v>
      </c>
      <c r="AR19" s="12">
        <v>396</v>
      </c>
      <c r="AS19" s="12">
        <v>744</v>
      </c>
      <c r="AT19" s="256">
        <v>735</v>
      </c>
      <c r="AU19" s="259"/>
      <c r="AV19" s="11">
        <v>1</v>
      </c>
      <c r="AW19" s="12">
        <v>1</v>
      </c>
      <c r="AX19" s="12">
        <v>2</v>
      </c>
      <c r="AY19" s="12">
        <v>0</v>
      </c>
      <c r="AZ19" s="12">
        <v>0</v>
      </c>
      <c r="BA19" s="12">
        <v>1</v>
      </c>
      <c r="BB19" s="12">
        <v>0</v>
      </c>
      <c r="BC19" s="12">
        <v>0</v>
      </c>
      <c r="BD19" s="204">
        <v>4</v>
      </c>
      <c r="BE19" s="323"/>
    </row>
    <row r="20" spans="1:57" ht="18" customHeight="1" x14ac:dyDescent="0.25">
      <c r="A20" s="1">
        <v>42461</v>
      </c>
      <c r="B20" s="111">
        <v>8045.35</v>
      </c>
      <c r="C20" s="115">
        <v>9160</v>
      </c>
      <c r="D20" s="7"/>
      <c r="E20" s="2">
        <v>1356</v>
      </c>
      <c r="F20" s="107">
        <v>12238.85</v>
      </c>
      <c r="G20" s="107">
        <v>13307.85</v>
      </c>
      <c r="H20" s="2">
        <v>0</v>
      </c>
      <c r="I20" s="3">
        <v>1069</v>
      </c>
      <c r="J20" s="3">
        <v>517</v>
      </c>
      <c r="K20" s="3">
        <v>6238</v>
      </c>
      <c r="L20" s="117">
        <v>20587.23</v>
      </c>
      <c r="M20" s="8">
        <v>32861</v>
      </c>
      <c r="N20" s="4">
        <v>0</v>
      </c>
      <c r="O20" s="117">
        <v>42440.68</v>
      </c>
      <c r="P20" s="117">
        <v>46815.68</v>
      </c>
      <c r="Q20" s="4">
        <v>258</v>
      </c>
      <c r="R20" s="4">
        <v>4375</v>
      </c>
      <c r="S20" s="4">
        <v>618</v>
      </c>
      <c r="T20" s="119">
        <v>21822.22</v>
      </c>
      <c r="U20" s="9">
        <v>8883</v>
      </c>
      <c r="V20" s="5">
        <v>0</v>
      </c>
      <c r="W20" s="119">
        <v>42203.7</v>
      </c>
      <c r="X20" s="119">
        <v>46170.7</v>
      </c>
      <c r="Y20" s="5">
        <v>83</v>
      </c>
      <c r="Z20" s="5">
        <v>3967</v>
      </c>
      <c r="AA20" s="5">
        <v>649</v>
      </c>
      <c r="AB20" s="66">
        <v>2074</v>
      </c>
      <c r="AC20" s="121">
        <v>55462.8</v>
      </c>
      <c r="AD20" s="161"/>
      <c r="AE20" s="145"/>
      <c r="AF20" s="148"/>
      <c r="AG20" s="153"/>
      <c r="AH20" s="157">
        <v>45372.7</v>
      </c>
      <c r="AI20" s="122">
        <v>111580.3</v>
      </c>
      <c r="AJ20" s="30"/>
      <c r="AK20" s="31"/>
      <c r="AL20" s="36"/>
      <c r="AM20" s="75"/>
      <c r="AN20" s="33">
        <v>12.6686</v>
      </c>
      <c r="AQ20" s="134">
        <f t="shared" si="0"/>
        <v>42461</v>
      </c>
      <c r="AR20" s="12">
        <v>517</v>
      </c>
      <c r="AS20" s="12">
        <v>618</v>
      </c>
      <c r="AT20" s="256">
        <v>649</v>
      </c>
      <c r="AU20" s="259"/>
      <c r="AV20" s="11">
        <v>0</v>
      </c>
      <c r="AW20" s="12">
        <v>1</v>
      </c>
      <c r="AX20" s="12">
        <v>0</v>
      </c>
      <c r="AY20" s="12">
        <v>0</v>
      </c>
      <c r="AZ20" s="12">
        <v>1</v>
      </c>
      <c r="BA20" s="12">
        <v>0</v>
      </c>
      <c r="BB20" s="12">
        <v>0</v>
      </c>
      <c r="BC20" s="12">
        <v>1</v>
      </c>
      <c r="BD20" s="204">
        <v>0</v>
      </c>
      <c r="BE20" s="323"/>
    </row>
    <row r="21" spans="1:57" ht="18" customHeight="1" x14ac:dyDescent="0.25">
      <c r="A21" s="1">
        <v>42491</v>
      </c>
      <c r="B21" s="111">
        <v>2330.9499999999998</v>
      </c>
      <c r="C21" s="115">
        <v>19991</v>
      </c>
      <c r="D21" s="7"/>
      <c r="E21" s="2">
        <v>4944</v>
      </c>
      <c r="F21" s="107">
        <v>3483.6</v>
      </c>
      <c r="G21" s="107">
        <v>3854.6</v>
      </c>
      <c r="H21" s="2">
        <v>0</v>
      </c>
      <c r="I21" s="3">
        <v>371</v>
      </c>
      <c r="J21" s="3">
        <v>188</v>
      </c>
      <c r="K21" s="3">
        <v>6257</v>
      </c>
      <c r="L21" s="117">
        <v>0</v>
      </c>
      <c r="M21" s="8">
        <v>0</v>
      </c>
      <c r="N21" s="4">
        <v>0</v>
      </c>
      <c r="O21" s="117">
        <v>0</v>
      </c>
      <c r="P21" s="117">
        <v>0</v>
      </c>
      <c r="Q21" s="4">
        <v>202</v>
      </c>
      <c r="R21" s="4">
        <v>0</v>
      </c>
      <c r="S21" s="4">
        <v>0</v>
      </c>
      <c r="T21" s="119">
        <v>14038.45</v>
      </c>
      <c r="U21" s="9">
        <v>15907</v>
      </c>
      <c r="V21" s="5">
        <v>0</v>
      </c>
      <c r="W21" s="119">
        <v>27280.3</v>
      </c>
      <c r="X21" s="119">
        <v>30240.3</v>
      </c>
      <c r="Y21" s="5">
        <v>376</v>
      </c>
      <c r="Z21" s="5">
        <v>2960</v>
      </c>
      <c r="AA21" s="5">
        <v>507</v>
      </c>
      <c r="AB21" s="66">
        <v>1281</v>
      </c>
      <c r="AC21" s="121">
        <v>42888.05</v>
      </c>
      <c r="AD21" s="161"/>
      <c r="AE21" s="145"/>
      <c r="AF21" s="148"/>
      <c r="AG21" s="153"/>
      <c r="AH21" s="157">
        <v>35676.300000000003</v>
      </c>
      <c r="AI21" s="122">
        <v>86467</v>
      </c>
      <c r="AJ21" s="30"/>
      <c r="AK21" s="31"/>
      <c r="AL21" s="36"/>
      <c r="AM21" s="75"/>
      <c r="AN21" s="33">
        <v>12.985099999999999</v>
      </c>
      <c r="AQ21" s="134">
        <f t="shared" si="0"/>
        <v>42491</v>
      </c>
      <c r="AR21" s="12">
        <v>188</v>
      </c>
      <c r="AS21" s="12">
        <v>0</v>
      </c>
      <c r="AT21" s="256">
        <v>507</v>
      </c>
      <c r="AU21" s="259"/>
      <c r="AV21" s="11">
        <v>1</v>
      </c>
      <c r="AW21" s="12">
        <v>2</v>
      </c>
      <c r="AX21" s="12">
        <v>3</v>
      </c>
      <c r="AY21" s="12">
        <v>0</v>
      </c>
      <c r="AZ21" s="12">
        <v>0</v>
      </c>
      <c r="BA21" s="12">
        <v>0</v>
      </c>
      <c r="BB21" s="12">
        <v>2</v>
      </c>
      <c r="BC21" s="12">
        <v>5</v>
      </c>
      <c r="BD21" s="204">
        <v>7</v>
      </c>
      <c r="BE21" s="323"/>
    </row>
    <row r="22" spans="1:57" ht="18" customHeight="1" x14ac:dyDescent="0.25">
      <c r="A22" s="1">
        <v>42522</v>
      </c>
      <c r="B22" s="111">
        <v>1813.02</v>
      </c>
      <c r="C22" s="115">
        <v>14365</v>
      </c>
      <c r="D22" s="7"/>
      <c r="E22" s="2">
        <v>2792</v>
      </c>
      <c r="F22" s="107">
        <v>2902.8</v>
      </c>
      <c r="G22" s="107">
        <v>3185.8</v>
      </c>
      <c r="H22" s="2">
        <v>0</v>
      </c>
      <c r="I22" s="3">
        <v>283</v>
      </c>
      <c r="J22" s="3">
        <v>135</v>
      </c>
      <c r="K22" s="3">
        <v>6275</v>
      </c>
      <c r="L22" s="117">
        <v>20176.54</v>
      </c>
      <c r="M22" s="8">
        <v>20393</v>
      </c>
      <c r="N22" s="4">
        <v>0</v>
      </c>
      <c r="O22" s="117">
        <v>41140.339999999997</v>
      </c>
      <c r="P22" s="117">
        <v>45598.34</v>
      </c>
      <c r="Q22" s="4">
        <v>430</v>
      </c>
      <c r="R22" s="4">
        <v>4458</v>
      </c>
      <c r="S22" s="4">
        <v>690</v>
      </c>
      <c r="T22" s="119">
        <v>8447.9699999999993</v>
      </c>
      <c r="U22" s="9">
        <v>25954</v>
      </c>
      <c r="V22" s="5">
        <v>0</v>
      </c>
      <c r="W22" s="119">
        <v>16302.26</v>
      </c>
      <c r="X22" s="119">
        <v>18030.349999999999</v>
      </c>
      <c r="Y22" s="5">
        <v>609</v>
      </c>
      <c r="Z22" s="5">
        <v>1728</v>
      </c>
      <c r="AA22" s="5">
        <v>305</v>
      </c>
      <c r="AB22" s="66">
        <v>1321</v>
      </c>
      <c r="AC22" s="121">
        <v>31633.79</v>
      </c>
      <c r="AD22" s="162">
        <v>53809.279999999999</v>
      </c>
      <c r="AE22" s="145">
        <v>49996</v>
      </c>
      <c r="AF22" s="148">
        <v>0</v>
      </c>
      <c r="AG22" s="153"/>
      <c r="AH22" s="157">
        <v>25066.799999999999</v>
      </c>
      <c r="AI22" s="122">
        <v>63592.47</v>
      </c>
      <c r="AJ22" s="30"/>
      <c r="AK22" s="31"/>
      <c r="AL22" s="36"/>
      <c r="AM22" s="75"/>
      <c r="AN22" s="33">
        <v>11.945499999999999</v>
      </c>
      <c r="AQ22" s="134">
        <f t="shared" si="0"/>
        <v>42522</v>
      </c>
      <c r="AR22" s="12">
        <v>135</v>
      </c>
      <c r="AS22" s="12">
        <v>690</v>
      </c>
      <c r="AT22" s="256">
        <v>305</v>
      </c>
      <c r="AU22" s="259"/>
      <c r="AV22" s="11">
        <v>0</v>
      </c>
      <c r="AW22" s="12">
        <v>2</v>
      </c>
      <c r="AX22" s="12">
        <v>1</v>
      </c>
      <c r="AY22" s="12">
        <v>3</v>
      </c>
      <c r="AZ22" s="12">
        <v>0</v>
      </c>
      <c r="BA22" s="12">
        <v>10</v>
      </c>
      <c r="BB22" s="12">
        <v>1</v>
      </c>
      <c r="BC22" s="12">
        <v>2</v>
      </c>
      <c r="BD22" s="204">
        <v>4</v>
      </c>
      <c r="BE22" s="323"/>
    </row>
    <row r="23" spans="1:57" ht="18" customHeight="1" x14ac:dyDescent="0.25">
      <c r="A23" s="1">
        <v>42552</v>
      </c>
      <c r="B23" s="111">
        <v>0</v>
      </c>
      <c r="C23" s="115">
        <v>0</v>
      </c>
      <c r="D23" s="7"/>
      <c r="E23" s="2">
        <v>0</v>
      </c>
      <c r="F23" s="107">
        <v>0</v>
      </c>
      <c r="G23" s="107">
        <v>0</v>
      </c>
      <c r="H23" s="2">
        <v>0</v>
      </c>
      <c r="I23" s="3">
        <v>0</v>
      </c>
      <c r="J23" s="3">
        <v>0</v>
      </c>
      <c r="K23" s="3">
        <v>6111</v>
      </c>
      <c r="L23" s="117">
        <v>17677.79</v>
      </c>
      <c r="M23" s="8">
        <v>30491</v>
      </c>
      <c r="N23" s="4">
        <v>0</v>
      </c>
      <c r="O23" s="117">
        <v>37531.56</v>
      </c>
      <c r="P23" s="117">
        <v>41575.56</v>
      </c>
      <c r="Q23" s="4">
        <v>340</v>
      </c>
      <c r="R23" s="4">
        <v>4044</v>
      </c>
      <c r="S23" s="4">
        <v>607</v>
      </c>
      <c r="T23" s="119">
        <v>10699.04</v>
      </c>
      <c r="U23" s="9">
        <v>11323</v>
      </c>
      <c r="V23" s="5">
        <v>0</v>
      </c>
      <c r="W23" s="119">
        <v>21292.51</v>
      </c>
      <c r="X23" s="119">
        <v>23316.51</v>
      </c>
      <c r="Y23" s="5">
        <v>502</v>
      </c>
      <c r="Z23" s="5">
        <v>2024</v>
      </c>
      <c r="AA23" s="5">
        <v>349</v>
      </c>
      <c r="AB23" s="66">
        <v>2094</v>
      </c>
      <c r="AC23" s="121">
        <v>27748.99</v>
      </c>
      <c r="AD23" s="162">
        <v>53181.440000000002</v>
      </c>
      <c r="AE23" s="147">
        <v>48994</v>
      </c>
      <c r="AF23" s="148">
        <v>0</v>
      </c>
      <c r="AG23" s="153"/>
      <c r="AH23" s="157">
        <v>39689.599999999999</v>
      </c>
      <c r="AI23" s="122">
        <v>98209.48</v>
      </c>
      <c r="AJ23" s="30"/>
      <c r="AK23" s="31"/>
      <c r="AL23" s="36"/>
      <c r="AM23" s="75"/>
      <c r="AN23" s="33">
        <v>11.4977</v>
      </c>
      <c r="AQ23" s="134">
        <f t="shared" si="0"/>
        <v>42552</v>
      </c>
      <c r="AR23" s="12">
        <v>0</v>
      </c>
      <c r="AS23" s="12">
        <v>607</v>
      </c>
      <c r="AT23" s="256">
        <v>349</v>
      </c>
      <c r="AU23" s="259"/>
      <c r="AV23" s="11">
        <v>0</v>
      </c>
      <c r="AW23" s="12">
        <v>0</v>
      </c>
      <c r="AX23" s="12">
        <v>0</v>
      </c>
      <c r="AY23" s="12">
        <v>0</v>
      </c>
      <c r="AZ23" s="12">
        <v>1</v>
      </c>
      <c r="BA23" s="12">
        <v>13</v>
      </c>
      <c r="BB23" s="12">
        <v>1</v>
      </c>
      <c r="BC23" s="12">
        <v>2</v>
      </c>
      <c r="BD23" s="204">
        <v>4</v>
      </c>
      <c r="BE23" s="323"/>
    </row>
    <row r="24" spans="1:57" ht="18" customHeight="1" x14ac:dyDescent="0.25">
      <c r="A24" s="1">
        <v>42583</v>
      </c>
      <c r="B24" s="111">
        <v>0</v>
      </c>
      <c r="C24" s="115">
        <v>0</v>
      </c>
      <c r="D24" s="7"/>
      <c r="E24" s="2">
        <v>0</v>
      </c>
      <c r="F24" s="107">
        <v>0</v>
      </c>
      <c r="G24" s="107">
        <v>0</v>
      </c>
      <c r="H24" s="2">
        <v>0</v>
      </c>
      <c r="I24" s="3">
        <v>0</v>
      </c>
      <c r="J24" s="3">
        <v>0</v>
      </c>
      <c r="K24" s="3">
        <v>6138</v>
      </c>
      <c r="L24" s="117">
        <v>15203.15</v>
      </c>
      <c r="M24" s="8">
        <v>51429</v>
      </c>
      <c r="N24" s="4">
        <v>0</v>
      </c>
      <c r="O24" s="117">
        <v>31175.17</v>
      </c>
      <c r="P24" s="117">
        <v>34847.17</v>
      </c>
      <c r="Q24" s="4">
        <v>367</v>
      </c>
      <c r="R24" s="4">
        <v>3672</v>
      </c>
      <c r="S24" s="4">
        <v>674</v>
      </c>
      <c r="T24" s="119">
        <v>13665.02</v>
      </c>
      <c r="U24" s="9">
        <v>6386</v>
      </c>
      <c r="V24" s="5">
        <v>0</v>
      </c>
      <c r="W24" s="119">
        <v>26830.240000000002</v>
      </c>
      <c r="X24" s="119">
        <v>30368.240000000002</v>
      </c>
      <c r="Y24" s="5">
        <v>331</v>
      </c>
      <c r="Z24" s="5">
        <v>3538</v>
      </c>
      <c r="AA24" s="5">
        <v>431</v>
      </c>
      <c r="AB24" s="66">
        <v>2009</v>
      </c>
      <c r="AC24" s="121">
        <v>27115.86</v>
      </c>
      <c r="AD24" s="162">
        <v>51429.13</v>
      </c>
      <c r="AE24" s="147">
        <v>54661</v>
      </c>
      <c r="AF24" s="148">
        <v>0</v>
      </c>
      <c r="AG24" s="153"/>
      <c r="AH24" s="157">
        <v>42927.5</v>
      </c>
      <c r="AI24" s="122">
        <v>114874.07</v>
      </c>
      <c r="AJ24" s="30"/>
      <c r="AK24" s="31"/>
      <c r="AL24" s="36"/>
      <c r="AM24" s="75"/>
      <c r="AN24" s="33">
        <v>11.9518</v>
      </c>
      <c r="AQ24" s="134">
        <f t="shared" si="0"/>
        <v>42583</v>
      </c>
      <c r="AR24" s="12">
        <v>0</v>
      </c>
      <c r="AS24" s="12">
        <v>674</v>
      </c>
      <c r="AT24" s="256">
        <v>431</v>
      </c>
      <c r="AU24" s="259"/>
      <c r="AV24" s="11">
        <v>0</v>
      </c>
      <c r="AW24" s="12">
        <v>0</v>
      </c>
      <c r="AX24" s="12">
        <v>0</v>
      </c>
      <c r="AY24" s="12">
        <v>0</v>
      </c>
      <c r="AZ24" s="12">
        <v>0</v>
      </c>
      <c r="BA24" s="12">
        <v>46</v>
      </c>
      <c r="BB24" s="12">
        <v>1</v>
      </c>
      <c r="BC24" s="12">
        <v>1</v>
      </c>
      <c r="BD24" s="204">
        <v>4</v>
      </c>
      <c r="BE24" s="323"/>
    </row>
    <row r="25" spans="1:57" ht="18" customHeight="1" x14ac:dyDescent="0.25">
      <c r="A25" s="1">
        <v>42614</v>
      </c>
      <c r="B25" s="111">
        <v>0</v>
      </c>
      <c r="C25" s="115">
        <v>0</v>
      </c>
      <c r="D25" s="7"/>
      <c r="E25" s="2">
        <v>0</v>
      </c>
      <c r="F25" s="107">
        <v>0</v>
      </c>
      <c r="G25" s="107">
        <v>0</v>
      </c>
      <c r="H25" s="2">
        <v>0</v>
      </c>
      <c r="I25" s="3">
        <v>0</v>
      </c>
      <c r="J25" s="3">
        <v>0</v>
      </c>
      <c r="K25" s="3">
        <v>6224</v>
      </c>
      <c r="L25" s="117">
        <v>14879.34</v>
      </c>
      <c r="M25" s="8">
        <v>16553</v>
      </c>
      <c r="N25" s="4">
        <v>0</v>
      </c>
      <c r="O25" s="117">
        <v>32063.09</v>
      </c>
      <c r="P25" s="117">
        <v>35629.089999999997</v>
      </c>
      <c r="Q25" s="4">
        <v>321</v>
      </c>
      <c r="R25" s="4">
        <v>3566</v>
      </c>
      <c r="S25" s="4">
        <v>544</v>
      </c>
      <c r="T25" s="119">
        <v>8520.24</v>
      </c>
      <c r="U25" s="9">
        <v>9708</v>
      </c>
      <c r="V25" s="5">
        <v>0</v>
      </c>
      <c r="W25" s="119">
        <v>17978.23</v>
      </c>
      <c r="X25" s="119">
        <v>19725.23</v>
      </c>
      <c r="Y25" s="5">
        <v>362</v>
      </c>
      <c r="Z25" s="5">
        <v>1747</v>
      </c>
      <c r="AA25" s="5">
        <v>295</v>
      </c>
      <c r="AB25" s="66">
        <v>2479</v>
      </c>
      <c r="AC25" s="121">
        <v>50132.75</v>
      </c>
      <c r="AD25" s="162">
        <v>78162.3</v>
      </c>
      <c r="AE25" s="147">
        <v>32659.55</v>
      </c>
      <c r="AF25" s="148">
        <v>0</v>
      </c>
      <c r="AG25" s="153"/>
      <c r="AH25" s="157">
        <v>22915.1</v>
      </c>
      <c r="AI25" s="122">
        <v>58940.800000000003</v>
      </c>
      <c r="AJ25" s="30"/>
      <c r="AK25" s="31"/>
      <c r="AL25" s="36"/>
      <c r="AM25" s="75"/>
      <c r="AN25" s="33">
        <v>11.379099999999999</v>
      </c>
      <c r="AQ25" s="134">
        <f t="shared" si="0"/>
        <v>42614</v>
      </c>
      <c r="AR25" s="12">
        <v>0</v>
      </c>
      <c r="AS25" s="12">
        <v>544</v>
      </c>
      <c r="AT25" s="256">
        <v>295</v>
      </c>
      <c r="AU25" s="259"/>
      <c r="AV25" s="17">
        <v>0</v>
      </c>
      <c r="AW25" s="18">
        <v>0</v>
      </c>
      <c r="AX25" s="18">
        <v>0</v>
      </c>
      <c r="AY25" s="18">
        <v>0</v>
      </c>
      <c r="AZ25" s="18">
        <v>2</v>
      </c>
      <c r="BA25" s="18">
        <v>5</v>
      </c>
      <c r="BB25" s="18">
        <v>1</v>
      </c>
      <c r="BC25" s="18">
        <v>0</v>
      </c>
      <c r="BD25" s="206">
        <v>1</v>
      </c>
      <c r="BE25" s="323"/>
    </row>
    <row r="26" spans="1:57" ht="18" customHeight="1" x14ac:dyDescent="0.25">
      <c r="A26" s="1">
        <v>42644</v>
      </c>
      <c r="B26" s="111">
        <v>0</v>
      </c>
      <c r="C26" s="115">
        <v>0</v>
      </c>
      <c r="D26" s="7"/>
      <c r="E26" s="2">
        <v>0</v>
      </c>
      <c r="F26" s="107">
        <v>0</v>
      </c>
      <c r="G26" s="107">
        <v>0</v>
      </c>
      <c r="H26" s="2">
        <v>0</v>
      </c>
      <c r="I26" s="3">
        <v>0</v>
      </c>
      <c r="J26" s="3">
        <v>0</v>
      </c>
      <c r="K26" s="3">
        <v>6303</v>
      </c>
      <c r="L26" s="117">
        <v>19646.439999999999</v>
      </c>
      <c r="M26" s="8">
        <v>7011</v>
      </c>
      <c r="N26" s="4">
        <v>0</v>
      </c>
      <c r="O26" s="117">
        <v>43780.67</v>
      </c>
      <c r="P26" s="117">
        <v>48600.67</v>
      </c>
      <c r="Q26" s="4">
        <v>142</v>
      </c>
      <c r="R26" s="4">
        <v>4820</v>
      </c>
      <c r="S26" s="4">
        <v>711</v>
      </c>
      <c r="T26" s="119">
        <v>16689.650000000001</v>
      </c>
      <c r="U26" s="9">
        <v>16169</v>
      </c>
      <c r="V26" s="5">
        <v>0</v>
      </c>
      <c r="W26" s="119">
        <v>34598.800000000003</v>
      </c>
      <c r="X26" s="119">
        <v>37827.800000000003</v>
      </c>
      <c r="Y26" s="5">
        <v>242</v>
      </c>
      <c r="Z26" s="5">
        <v>3229</v>
      </c>
      <c r="AA26" s="5">
        <v>540</v>
      </c>
      <c r="AB26" s="65">
        <v>1974</v>
      </c>
      <c r="AC26" s="121">
        <v>55419.96</v>
      </c>
      <c r="AD26" s="162">
        <v>95253.17</v>
      </c>
      <c r="AE26" s="147">
        <v>21926</v>
      </c>
      <c r="AF26" s="148">
        <v>8500</v>
      </c>
      <c r="AG26" s="153"/>
      <c r="AH26" s="157">
        <v>44598.2</v>
      </c>
      <c r="AI26" s="122">
        <v>107307.6</v>
      </c>
      <c r="AJ26" s="30"/>
      <c r="AK26" s="31"/>
      <c r="AL26" s="36"/>
      <c r="AM26" s="75"/>
      <c r="AN26" s="33">
        <v>11.395</v>
      </c>
      <c r="AQ26" s="134">
        <f t="shared" si="0"/>
        <v>42644</v>
      </c>
      <c r="AR26" s="12">
        <v>0</v>
      </c>
      <c r="AS26" s="12">
        <v>711</v>
      </c>
      <c r="AT26" s="260">
        <v>540</v>
      </c>
      <c r="AU26" s="175"/>
      <c r="AV26" s="58">
        <v>0</v>
      </c>
      <c r="AW26" s="12">
        <v>0</v>
      </c>
      <c r="AX26" s="12">
        <v>0</v>
      </c>
      <c r="AY26" s="12">
        <v>0</v>
      </c>
      <c r="AZ26" s="12">
        <v>1</v>
      </c>
      <c r="BA26" s="12">
        <v>3</v>
      </c>
      <c r="BB26" s="12">
        <v>0</v>
      </c>
      <c r="BC26" s="12">
        <v>2</v>
      </c>
      <c r="BD26" s="207">
        <v>0</v>
      </c>
      <c r="BE26" s="323"/>
    </row>
    <row r="27" spans="1:57" ht="18" customHeight="1" x14ac:dyDescent="0.25">
      <c r="A27" s="1">
        <v>42675</v>
      </c>
      <c r="B27" s="111">
        <v>0</v>
      </c>
      <c r="C27" s="115">
        <v>11697</v>
      </c>
      <c r="D27" s="7"/>
      <c r="E27" s="2">
        <v>0</v>
      </c>
      <c r="F27" s="107">
        <v>0</v>
      </c>
      <c r="G27" s="107">
        <v>0</v>
      </c>
      <c r="H27" s="2">
        <v>0</v>
      </c>
      <c r="I27" s="3">
        <v>0</v>
      </c>
      <c r="J27" s="3">
        <v>0</v>
      </c>
      <c r="K27" s="3">
        <v>6134</v>
      </c>
      <c r="L27" s="117">
        <v>20656.91</v>
      </c>
      <c r="M27" s="8">
        <v>8542</v>
      </c>
      <c r="N27" s="4">
        <v>0</v>
      </c>
      <c r="O27" s="117">
        <v>42506.5</v>
      </c>
      <c r="P27" s="117">
        <v>47049.5</v>
      </c>
      <c r="Q27" s="4">
        <v>220</v>
      </c>
      <c r="R27" s="4">
        <v>4543</v>
      </c>
      <c r="S27" s="4">
        <v>660</v>
      </c>
      <c r="T27" s="119">
        <v>17320.330000000002</v>
      </c>
      <c r="U27" s="9">
        <v>10325</v>
      </c>
      <c r="V27" s="5">
        <v>0</v>
      </c>
      <c r="W27" s="119">
        <v>33662.639999999999</v>
      </c>
      <c r="X27" s="119">
        <v>36789.64</v>
      </c>
      <c r="Y27" s="5">
        <v>263</v>
      </c>
      <c r="Z27" s="5">
        <v>3127</v>
      </c>
      <c r="AA27" s="5">
        <v>545</v>
      </c>
      <c r="AB27" s="67">
        <v>1731</v>
      </c>
      <c r="AC27" s="121">
        <v>48581.72</v>
      </c>
      <c r="AD27" s="162">
        <v>105857.65</v>
      </c>
      <c r="AE27" s="147">
        <v>21683</v>
      </c>
      <c r="AF27" s="148">
        <v>0</v>
      </c>
      <c r="AG27" s="153"/>
      <c r="AH27" s="157">
        <v>4027.6</v>
      </c>
      <c r="AI27" s="122">
        <v>7811</v>
      </c>
      <c r="AJ27" s="30"/>
      <c r="AK27" s="31">
        <v>0</v>
      </c>
      <c r="AL27" s="36">
        <v>11.834346727719291</v>
      </c>
      <c r="AM27" s="75">
        <v>12.529746025665251</v>
      </c>
      <c r="AN27" s="33">
        <v>12.1416</v>
      </c>
      <c r="AQ27" s="134">
        <f t="shared" si="0"/>
        <v>42675</v>
      </c>
      <c r="AR27" s="261">
        <v>0</v>
      </c>
      <c r="AS27" s="261">
        <v>660</v>
      </c>
      <c r="AT27" s="260">
        <v>545</v>
      </c>
      <c r="AU27" s="19"/>
      <c r="AV27" s="61">
        <v>0</v>
      </c>
      <c r="AW27" s="12">
        <v>0</v>
      </c>
      <c r="AX27" s="12">
        <v>0</v>
      </c>
      <c r="AY27" s="12">
        <v>0</v>
      </c>
      <c r="AZ27" s="12">
        <v>1</v>
      </c>
      <c r="BA27" s="12">
        <v>1</v>
      </c>
      <c r="BB27" s="12">
        <v>0</v>
      </c>
      <c r="BC27" s="12">
        <v>2</v>
      </c>
      <c r="BD27" s="207">
        <v>3</v>
      </c>
      <c r="BE27" s="323"/>
    </row>
    <row r="28" spans="1:57" ht="18" customHeight="1" thickBot="1" x14ac:dyDescent="0.3">
      <c r="A28" s="1">
        <v>42705</v>
      </c>
      <c r="B28" s="111">
        <v>0</v>
      </c>
      <c r="C28" s="115">
        <v>234</v>
      </c>
      <c r="D28" s="7"/>
      <c r="E28" s="2">
        <v>0</v>
      </c>
      <c r="F28" s="107">
        <v>0</v>
      </c>
      <c r="G28" s="107">
        <v>0</v>
      </c>
      <c r="H28" s="2">
        <v>0</v>
      </c>
      <c r="I28" s="3">
        <v>0</v>
      </c>
      <c r="J28" s="3">
        <v>0</v>
      </c>
      <c r="K28" s="3">
        <v>5998</v>
      </c>
      <c r="L28" s="117">
        <v>12419.03</v>
      </c>
      <c r="M28" s="8">
        <v>21454</v>
      </c>
      <c r="N28" s="4">
        <v>0</v>
      </c>
      <c r="O28" s="117">
        <v>24518.71</v>
      </c>
      <c r="P28" s="117">
        <v>27354.71</v>
      </c>
      <c r="Q28" s="4">
        <v>446</v>
      </c>
      <c r="R28" s="4">
        <v>2836</v>
      </c>
      <c r="S28" s="4">
        <v>420</v>
      </c>
      <c r="T28" s="119">
        <v>9997.3799999999992</v>
      </c>
      <c r="U28" s="9">
        <v>17703</v>
      </c>
      <c r="V28" s="5">
        <v>0</v>
      </c>
      <c r="W28" s="119">
        <v>19694.54</v>
      </c>
      <c r="X28" s="119">
        <v>21878.54</v>
      </c>
      <c r="Y28" s="5">
        <v>390</v>
      </c>
      <c r="Z28" s="5">
        <v>2184</v>
      </c>
      <c r="AA28" s="5">
        <v>401</v>
      </c>
      <c r="AB28" s="67">
        <v>1727</v>
      </c>
      <c r="AC28" s="121">
        <v>11349.29</v>
      </c>
      <c r="AD28" s="162">
        <v>94790.53</v>
      </c>
      <c r="AE28" s="147">
        <v>83346</v>
      </c>
      <c r="AF28" s="148">
        <v>8722</v>
      </c>
      <c r="AG28" s="153"/>
      <c r="AH28" s="157">
        <v>21442.6</v>
      </c>
      <c r="AI28" s="122">
        <v>48623.25</v>
      </c>
      <c r="AJ28" s="30"/>
      <c r="AK28" s="31">
        <v>0</v>
      </c>
      <c r="AL28" s="36">
        <v>12.061103031187205</v>
      </c>
      <c r="AM28" s="75">
        <v>12.08752336448579</v>
      </c>
      <c r="AN28" s="33">
        <v>12.073</v>
      </c>
      <c r="AQ28" s="135">
        <f t="shared" si="0"/>
        <v>42705</v>
      </c>
      <c r="AR28" s="86">
        <v>0</v>
      </c>
      <c r="AS28" s="86">
        <v>420</v>
      </c>
      <c r="AT28" s="262">
        <v>401</v>
      </c>
      <c r="AU28" s="60"/>
      <c r="AV28" s="38">
        <v>0</v>
      </c>
      <c r="AW28" s="39">
        <v>0</v>
      </c>
      <c r="AX28" s="39">
        <v>0</v>
      </c>
      <c r="AY28" s="39">
        <v>0</v>
      </c>
      <c r="AZ28" s="39">
        <v>2</v>
      </c>
      <c r="BA28" s="39">
        <v>0</v>
      </c>
      <c r="BB28" s="39">
        <v>1</v>
      </c>
      <c r="BC28" s="39">
        <v>1</v>
      </c>
      <c r="BD28" s="208">
        <v>3</v>
      </c>
      <c r="BE28" s="323"/>
    </row>
    <row r="29" spans="1:57" ht="18" customHeight="1" x14ac:dyDescent="0.25">
      <c r="A29" s="1">
        <v>42736</v>
      </c>
      <c r="B29" s="111">
        <v>0</v>
      </c>
      <c r="C29" s="115">
        <v>0</v>
      </c>
      <c r="D29" s="7"/>
      <c r="E29" s="2">
        <v>0</v>
      </c>
      <c r="F29" s="107">
        <v>0</v>
      </c>
      <c r="G29" s="107">
        <v>0</v>
      </c>
      <c r="H29" s="2">
        <v>0</v>
      </c>
      <c r="I29" s="3">
        <v>0</v>
      </c>
      <c r="J29" s="3">
        <v>0</v>
      </c>
      <c r="K29" s="3">
        <v>6100</v>
      </c>
      <c r="L29" s="117">
        <v>13877.4</v>
      </c>
      <c r="M29" s="8">
        <v>17994</v>
      </c>
      <c r="N29" s="4">
        <v>0</v>
      </c>
      <c r="O29" s="117">
        <v>27577.93</v>
      </c>
      <c r="P29" s="117">
        <v>31262.93</v>
      </c>
      <c r="Q29" s="4">
        <v>250</v>
      </c>
      <c r="R29" s="4">
        <v>3685</v>
      </c>
      <c r="S29" s="4">
        <v>625</v>
      </c>
      <c r="T29" s="119">
        <v>5658.49</v>
      </c>
      <c r="U29" s="9">
        <v>24889</v>
      </c>
      <c r="V29" s="5">
        <v>0</v>
      </c>
      <c r="W29" s="119">
        <v>11082.48</v>
      </c>
      <c r="X29" s="119">
        <v>12404.48</v>
      </c>
      <c r="Y29" s="5">
        <v>505</v>
      </c>
      <c r="Z29" s="5">
        <v>1322</v>
      </c>
      <c r="AA29" s="5">
        <v>260</v>
      </c>
      <c r="AB29" s="67">
        <v>1687</v>
      </c>
      <c r="AC29" s="121">
        <v>33502.01</v>
      </c>
      <c r="AD29" s="162">
        <v>108756.65</v>
      </c>
      <c r="AE29" s="147">
        <v>32394</v>
      </c>
      <c r="AF29" s="148">
        <v>0</v>
      </c>
      <c r="AG29" s="153"/>
      <c r="AH29" s="157">
        <v>22607.7</v>
      </c>
      <c r="AI29" s="122">
        <v>53585</v>
      </c>
      <c r="AJ29" s="30"/>
      <c r="AK29" s="31">
        <v>0</v>
      </c>
      <c r="AL29" s="35">
        <v>12.18615740195149</v>
      </c>
      <c r="AM29" s="76">
        <v>12.364710094671953</v>
      </c>
      <c r="AN29" s="33">
        <v>12.2372</v>
      </c>
      <c r="AQ29" s="133">
        <f t="shared" si="0"/>
        <v>42736</v>
      </c>
      <c r="AR29" s="24">
        <v>0</v>
      </c>
      <c r="AS29" s="24">
        <v>625</v>
      </c>
      <c r="AT29" s="263">
        <v>260</v>
      </c>
      <c r="AU29" s="60"/>
      <c r="AV29" s="23">
        <v>0</v>
      </c>
      <c r="AW29" s="24">
        <v>0</v>
      </c>
      <c r="AX29" s="24">
        <v>0</v>
      </c>
      <c r="AY29" s="24">
        <v>1</v>
      </c>
      <c r="AZ29" s="24">
        <v>1</v>
      </c>
      <c r="BA29" s="24">
        <v>3</v>
      </c>
      <c r="BB29" s="24">
        <v>1</v>
      </c>
      <c r="BC29" s="24">
        <v>3</v>
      </c>
      <c r="BD29" s="209">
        <v>3</v>
      </c>
      <c r="BE29" s="323"/>
    </row>
    <row r="30" spans="1:57" ht="18" customHeight="1" x14ac:dyDescent="0.25">
      <c r="A30" s="1">
        <v>42767</v>
      </c>
      <c r="B30" s="111">
        <v>0</v>
      </c>
      <c r="C30" s="115">
        <v>14068</v>
      </c>
      <c r="D30" s="7"/>
      <c r="E30" s="2">
        <v>0</v>
      </c>
      <c r="F30" s="107">
        <v>0</v>
      </c>
      <c r="G30" s="107">
        <v>0</v>
      </c>
      <c r="H30" s="2">
        <v>0</v>
      </c>
      <c r="I30" s="3">
        <v>0</v>
      </c>
      <c r="J30" s="3">
        <v>0</v>
      </c>
      <c r="K30" s="3">
        <v>6340.19</v>
      </c>
      <c r="L30" s="117">
        <v>15240.2</v>
      </c>
      <c r="M30" s="8">
        <v>12433</v>
      </c>
      <c r="N30" s="4">
        <v>0</v>
      </c>
      <c r="O30" s="117">
        <v>32322.41</v>
      </c>
      <c r="P30" s="117">
        <v>35614</v>
      </c>
      <c r="Q30" s="4">
        <v>524</v>
      </c>
      <c r="R30" s="4">
        <v>3341</v>
      </c>
      <c r="S30" s="4">
        <v>521</v>
      </c>
      <c r="T30" s="119">
        <v>11061.87</v>
      </c>
      <c r="U30" s="9">
        <v>14225</v>
      </c>
      <c r="V30" s="5">
        <v>0</v>
      </c>
      <c r="W30" s="119">
        <v>22691.39</v>
      </c>
      <c r="X30" s="119">
        <v>24818</v>
      </c>
      <c r="Y30" s="5">
        <v>269</v>
      </c>
      <c r="Z30" s="5">
        <v>2120</v>
      </c>
      <c r="AA30" s="5">
        <v>351</v>
      </c>
      <c r="AB30" s="55">
        <v>1249</v>
      </c>
      <c r="AC30" s="121">
        <v>25668.54</v>
      </c>
      <c r="AD30" s="162">
        <v>108123.12</v>
      </c>
      <c r="AE30" s="147">
        <v>35900</v>
      </c>
      <c r="AF30" s="148">
        <v>0</v>
      </c>
      <c r="AG30" s="153"/>
      <c r="AH30" s="157">
        <v>34019.800000000003</v>
      </c>
      <c r="AI30" s="122">
        <v>89339</v>
      </c>
      <c r="AJ30" s="30"/>
      <c r="AK30" s="31">
        <v>0</v>
      </c>
      <c r="AL30" s="35">
        <v>11.87758</v>
      </c>
      <c r="AM30" s="76">
        <v>12.280293</v>
      </c>
      <c r="AN30" s="33">
        <v>12.043100000000001</v>
      </c>
      <c r="AO30" s="6"/>
      <c r="AP30" s="6"/>
      <c r="AQ30" s="134">
        <f t="shared" si="0"/>
        <v>42767</v>
      </c>
      <c r="AR30" s="251">
        <v>0</v>
      </c>
      <c r="AS30" s="251">
        <v>521</v>
      </c>
      <c r="AT30" s="260">
        <v>351</v>
      </c>
      <c r="AU30" s="60"/>
      <c r="AV30" s="58">
        <v>0</v>
      </c>
      <c r="AW30" s="251">
        <v>0</v>
      </c>
      <c r="AX30" s="251">
        <v>0</v>
      </c>
      <c r="AY30" s="251">
        <v>0</v>
      </c>
      <c r="AZ30" s="251">
        <v>2</v>
      </c>
      <c r="BA30" s="251">
        <v>1</v>
      </c>
      <c r="BB30" s="251">
        <v>1</v>
      </c>
      <c r="BC30" s="251">
        <v>1</v>
      </c>
      <c r="BD30" s="252">
        <v>2</v>
      </c>
      <c r="BE30" s="323"/>
    </row>
    <row r="31" spans="1:57" ht="18" customHeight="1" x14ac:dyDescent="0.25">
      <c r="A31" s="1">
        <v>42795</v>
      </c>
      <c r="B31" s="111">
        <v>0</v>
      </c>
      <c r="C31" s="115">
        <v>0</v>
      </c>
      <c r="D31" s="7"/>
      <c r="E31" s="2">
        <v>0</v>
      </c>
      <c r="F31" s="107">
        <v>0</v>
      </c>
      <c r="G31" s="107">
        <v>0</v>
      </c>
      <c r="H31" s="2">
        <v>0</v>
      </c>
      <c r="I31" s="3">
        <v>0</v>
      </c>
      <c r="J31" s="3">
        <v>0</v>
      </c>
      <c r="K31" s="3">
        <v>6075.44</v>
      </c>
      <c r="L31" s="117">
        <v>8573.41</v>
      </c>
      <c r="M31" s="8">
        <v>9134</v>
      </c>
      <c r="N31" s="4">
        <v>0</v>
      </c>
      <c r="O31" s="117">
        <v>17884.55</v>
      </c>
      <c r="P31" s="117">
        <v>19824.55</v>
      </c>
      <c r="Q31" s="4">
        <v>394</v>
      </c>
      <c r="R31" s="4">
        <v>1940</v>
      </c>
      <c r="S31" s="4">
        <v>304</v>
      </c>
      <c r="T31" s="119">
        <v>4675.1099999999997</v>
      </c>
      <c r="U31" s="9">
        <v>12222</v>
      </c>
      <c r="V31" s="5">
        <v>0</v>
      </c>
      <c r="W31" s="119">
        <v>9289.1200000000008</v>
      </c>
      <c r="X31" s="119">
        <v>10255.120000000001</v>
      </c>
      <c r="Y31" s="5">
        <v>329</v>
      </c>
      <c r="Z31" s="5">
        <v>966</v>
      </c>
      <c r="AA31" s="5">
        <v>174</v>
      </c>
      <c r="AB31" s="55">
        <v>1494</v>
      </c>
      <c r="AC31" s="121">
        <v>11623.74</v>
      </c>
      <c r="AD31" s="162">
        <v>106498.34</v>
      </c>
      <c r="AE31" s="147">
        <v>50000</v>
      </c>
      <c r="AF31" s="148">
        <v>8500</v>
      </c>
      <c r="AG31" s="153"/>
      <c r="AH31" s="157">
        <v>27835.1</v>
      </c>
      <c r="AI31" s="122">
        <v>69911.22</v>
      </c>
      <c r="AJ31" s="30"/>
      <c r="AK31" s="31">
        <v>0</v>
      </c>
      <c r="AL31" s="35">
        <v>11.562288962265644</v>
      </c>
      <c r="AM31" s="76">
        <v>12.139072450850886</v>
      </c>
      <c r="AN31" s="33">
        <v>11.759499999999999</v>
      </c>
      <c r="AO31" s="6"/>
      <c r="AP31" s="6"/>
      <c r="AQ31" s="134">
        <f t="shared" si="0"/>
        <v>42795</v>
      </c>
      <c r="AR31" s="251">
        <v>0</v>
      </c>
      <c r="AS31" s="251">
        <v>304</v>
      </c>
      <c r="AT31" s="260">
        <v>174</v>
      </c>
      <c r="AU31" s="60"/>
      <c r="AV31" s="58">
        <v>0</v>
      </c>
      <c r="AW31" s="251">
        <v>0</v>
      </c>
      <c r="AX31" s="251">
        <v>0</v>
      </c>
      <c r="AY31" s="251">
        <v>1</v>
      </c>
      <c r="AZ31" s="251">
        <v>0</v>
      </c>
      <c r="BA31" s="251">
        <v>2</v>
      </c>
      <c r="BB31" s="251">
        <v>1</v>
      </c>
      <c r="BC31" s="251">
        <v>0</v>
      </c>
      <c r="BD31" s="252">
        <v>3</v>
      </c>
      <c r="BE31" s="323"/>
    </row>
    <row r="32" spans="1:57" ht="18" customHeight="1" x14ac:dyDescent="0.25">
      <c r="A32" s="34">
        <v>42826</v>
      </c>
      <c r="B32" s="111">
        <v>0</v>
      </c>
      <c r="C32" s="115">
        <v>0</v>
      </c>
      <c r="D32" s="7"/>
      <c r="E32" s="2">
        <v>0</v>
      </c>
      <c r="F32" s="107">
        <v>0</v>
      </c>
      <c r="G32" s="107">
        <v>0</v>
      </c>
      <c r="H32" s="2">
        <v>0</v>
      </c>
      <c r="I32" s="3">
        <v>0</v>
      </c>
      <c r="J32" s="3">
        <v>0</v>
      </c>
      <c r="K32" s="3">
        <v>6006.76</v>
      </c>
      <c r="L32" s="117">
        <v>5235.21</v>
      </c>
      <c r="M32" s="8">
        <v>20678</v>
      </c>
      <c r="N32" s="4">
        <v>0</v>
      </c>
      <c r="O32" s="117">
        <v>10937.93</v>
      </c>
      <c r="P32" s="117">
        <v>12170.93</v>
      </c>
      <c r="Q32" s="4">
        <v>488</v>
      </c>
      <c r="R32" s="4">
        <v>1233</v>
      </c>
      <c r="S32" s="4">
        <v>209</v>
      </c>
      <c r="T32" s="119">
        <v>811.67</v>
      </c>
      <c r="U32" s="9">
        <v>7159</v>
      </c>
      <c r="V32" s="5">
        <v>0</v>
      </c>
      <c r="W32" s="119">
        <v>1379.39</v>
      </c>
      <c r="X32" s="119">
        <v>1561.39</v>
      </c>
      <c r="Y32" s="5">
        <v>281</v>
      </c>
      <c r="Z32" s="5">
        <v>182</v>
      </c>
      <c r="AA32" s="5">
        <v>39</v>
      </c>
      <c r="AB32" s="55">
        <v>958</v>
      </c>
      <c r="AC32" s="121">
        <v>11816.3</v>
      </c>
      <c r="AD32" s="162">
        <v>112267.76</v>
      </c>
      <c r="AE32" s="147">
        <v>0</v>
      </c>
      <c r="AF32" s="148">
        <v>0</v>
      </c>
      <c r="AG32" s="153"/>
      <c r="AH32" s="157">
        <v>10405.1</v>
      </c>
      <c r="AI32" s="122">
        <v>25004.49</v>
      </c>
      <c r="AJ32" s="30"/>
      <c r="AK32" s="31">
        <v>0</v>
      </c>
      <c r="AL32" s="35">
        <v>11.6456</v>
      </c>
      <c r="AM32" s="76">
        <v>12.193899999999999</v>
      </c>
      <c r="AN32" s="33">
        <v>11.707007930940822</v>
      </c>
      <c r="AO32" s="6"/>
      <c r="AP32" s="6"/>
      <c r="AQ32" s="134">
        <f t="shared" si="0"/>
        <v>42826</v>
      </c>
      <c r="AR32" s="59">
        <v>0</v>
      </c>
      <c r="AS32" s="59">
        <v>209</v>
      </c>
      <c r="AT32" s="264">
        <v>39</v>
      </c>
      <c r="AU32" s="19"/>
      <c r="AV32" s="61">
        <v>0</v>
      </c>
      <c r="AW32" s="59">
        <v>0</v>
      </c>
      <c r="AX32" s="59">
        <v>0</v>
      </c>
      <c r="AY32" s="59">
        <v>2</v>
      </c>
      <c r="AZ32" s="59">
        <v>1</v>
      </c>
      <c r="BA32" s="59">
        <v>4</v>
      </c>
      <c r="BB32" s="59">
        <v>1</v>
      </c>
      <c r="BC32" s="59">
        <v>0</v>
      </c>
      <c r="BD32" s="207">
        <v>0</v>
      </c>
      <c r="BE32" s="323"/>
    </row>
    <row r="33" spans="1:57" ht="18" customHeight="1" x14ac:dyDescent="0.25">
      <c r="A33" s="1">
        <v>42856</v>
      </c>
      <c r="B33" s="111">
        <v>0</v>
      </c>
      <c r="C33" s="115">
        <v>18883</v>
      </c>
      <c r="D33" s="7"/>
      <c r="E33" s="2">
        <v>11534</v>
      </c>
      <c r="F33" s="107">
        <v>0</v>
      </c>
      <c r="G33" s="107">
        <v>0</v>
      </c>
      <c r="H33" s="2">
        <v>0</v>
      </c>
      <c r="I33" s="3">
        <v>0</v>
      </c>
      <c r="J33" s="3">
        <v>0</v>
      </c>
      <c r="K33" s="3">
        <v>0</v>
      </c>
      <c r="L33" s="117">
        <v>0</v>
      </c>
      <c r="M33" s="8">
        <v>0</v>
      </c>
      <c r="N33" s="4">
        <v>0</v>
      </c>
      <c r="O33" s="117">
        <v>0</v>
      </c>
      <c r="P33" s="117">
        <v>0</v>
      </c>
      <c r="Q33" s="4">
        <v>450</v>
      </c>
      <c r="R33" s="4">
        <v>0</v>
      </c>
      <c r="S33" s="4">
        <v>0</v>
      </c>
      <c r="T33" s="119">
        <v>0</v>
      </c>
      <c r="U33" s="9">
        <v>0</v>
      </c>
      <c r="V33" s="5">
        <v>0</v>
      </c>
      <c r="W33" s="119">
        <v>0</v>
      </c>
      <c r="X33" s="119">
        <v>0</v>
      </c>
      <c r="Y33" s="5">
        <v>130</v>
      </c>
      <c r="Z33" s="5">
        <v>0</v>
      </c>
      <c r="AA33" s="5">
        <v>0</v>
      </c>
      <c r="AB33" s="55">
        <v>529</v>
      </c>
      <c r="AC33" s="121">
        <v>7183.01</v>
      </c>
      <c r="AD33" s="162">
        <v>119450.76999999999</v>
      </c>
      <c r="AE33" s="147">
        <v>40000</v>
      </c>
      <c r="AF33" s="148">
        <v>0</v>
      </c>
      <c r="AG33" s="153"/>
      <c r="AH33" s="157">
        <v>54.9</v>
      </c>
      <c r="AI33" s="122">
        <v>0</v>
      </c>
      <c r="AJ33" s="30"/>
      <c r="AK33" s="31">
        <v>0</v>
      </c>
      <c r="AL33" s="36">
        <v>0</v>
      </c>
      <c r="AM33" s="75">
        <v>0</v>
      </c>
      <c r="AN33" s="37">
        <v>0</v>
      </c>
      <c r="AO33" s="6"/>
      <c r="AP33" s="6"/>
      <c r="AQ33" s="134">
        <f t="shared" si="0"/>
        <v>42856</v>
      </c>
      <c r="AR33" s="251">
        <v>0</v>
      </c>
      <c r="AS33" s="251">
        <v>0</v>
      </c>
      <c r="AT33" s="260">
        <v>0</v>
      </c>
      <c r="AU33" s="60"/>
      <c r="AV33" s="58">
        <v>0</v>
      </c>
      <c r="AW33" s="251">
        <v>0</v>
      </c>
      <c r="AX33" s="251">
        <v>0</v>
      </c>
      <c r="AY33" s="251">
        <v>0</v>
      </c>
      <c r="AZ33" s="251">
        <v>0</v>
      </c>
      <c r="BA33" s="251">
        <v>0</v>
      </c>
      <c r="BB33" s="251">
        <v>0</v>
      </c>
      <c r="BC33" s="251">
        <v>0</v>
      </c>
      <c r="BD33" s="252">
        <v>0</v>
      </c>
      <c r="BE33" s="323"/>
    </row>
    <row r="34" spans="1:57" ht="18" customHeight="1" x14ac:dyDescent="0.25">
      <c r="A34" s="34">
        <v>42887</v>
      </c>
      <c r="B34" s="111">
        <v>2683.58</v>
      </c>
      <c r="C34" s="115">
        <v>24520</v>
      </c>
      <c r="D34" s="7"/>
      <c r="E34" s="2">
        <v>10333</v>
      </c>
      <c r="F34" s="107">
        <v>4845.58</v>
      </c>
      <c r="G34" s="107">
        <v>4928.58</v>
      </c>
      <c r="H34" s="2">
        <v>0</v>
      </c>
      <c r="I34" s="3">
        <v>83</v>
      </c>
      <c r="J34" s="3">
        <v>166</v>
      </c>
      <c r="K34" s="43">
        <v>5911.3</v>
      </c>
      <c r="L34" s="117">
        <v>3621.79</v>
      </c>
      <c r="M34" s="8">
        <v>3826</v>
      </c>
      <c r="N34" s="4">
        <v>0</v>
      </c>
      <c r="O34" s="117">
        <v>7319.65</v>
      </c>
      <c r="P34" s="117">
        <v>8144.65</v>
      </c>
      <c r="Q34" s="4">
        <v>792</v>
      </c>
      <c r="R34" s="4">
        <v>825</v>
      </c>
      <c r="S34" s="4">
        <v>131</v>
      </c>
      <c r="T34" s="119">
        <v>0</v>
      </c>
      <c r="U34" s="9">
        <v>10854</v>
      </c>
      <c r="V34" s="5">
        <v>0</v>
      </c>
      <c r="W34" s="119">
        <v>0</v>
      </c>
      <c r="X34" s="119">
        <v>0</v>
      </c>
      <c r="Y34" s="5">
        <v>317</v>
      </c>
      <c r="Z34" s="5">
        <v>0</v>
      </c>
      <c r="AA34" s="5">
        <v>0</v>
      </c>
      <c r="AB34" s="55">
        <v>758</v>
      </c>
      <c r="AC34" s="121">
        <v>0</v>
      </c>
      <c r="AD34" s="162">
        <v>113145.4</v>
      </c>
      <c r="AE34" s="147">
        <v>40000</v>
      </c>
      <c r="AF34" s="148">
        <v>9200</v>
      </c>
      <c r="AG34" s="153"/>
      <c r="AH34" s="157">
        <v>55.6</v>
      </c>
      <c r="AI34" s="122">
        <v>0</v>
      </c>
      <c r="AJ34" s="30"/>
      <c r="AK34" s="26">
        <v>12.9969</v>
      </c>
      <c r="AL34" s="25">
        <v>11.612</v>
      </c>
      <c r="AM34" s="77">
        <v>0</v>
      </c>
      <c r="AN34" s="33">
        <v>12.163600000000001</v>
      </c>
      <c r="AQ34" s="134">
        <f t="shared" si="0"/>
        <v>42887</v>
      </c>
      <c r="AR34" s="251">
        <v>166</v>
      </c>
      <c r="AS34" s="251">
        <v>131</v>
      </c>
      <c r="AT34" s="260">
        <v>0</v>
      </c>
      <c r="AU34" s="60"/>
      <c r="AV34" s="61">
        <v>2</v>
      </c>
      <c r="AW34" s="59">
        <v>2</v>
      </c>
      <c r="AX34" s="59">
        <v>9</v>
      </c>
      <c r="AY34" s="59">
        <v>1</v>
      </c>
      <c r="AZ34" s="59">
        <v>0</v>
      </c>
      <c r="BA34" s="59">
        <v>0</v>
      </c>
      <c r="BB34" s="59">
        <v>0</v>
      </c>
      <c r="BC34" s="59">
        <v>0</v>
      </c>
      <c r="BD34" s="207">
        <v>0</v>
      </c>
      <c r="BE34" s="323"/>
    </row>
    <row r="35" spans="1:57" s="44" customFormat="1" ht="18" customHeight="1" x14ac:dyDescent="0.25">
      <c r="A35" s="34">
        <v>42917</v>
      </c>
      <c r="B35" s="112">
        <v>2385.0300000000002</v>
      </c>
      <c r="C35" s="116">
        <v>17393</v>
      </c>
      <c r="D35" s="68"/>
      <c r="E35" s="3">
        <v>5680</v>
      </c>
      <c r="F35" s="108">
        <v>4591.93</v>
      </c>
      <c r="G35" s="108">
        <v>4724.93</v>
      </c>
      <c r="H35" s="3">
        <v>0</v>
      </c>
      <c r="I35" s="3">
        <v>133</v>
      </c>
      <c r="J35" s="3">
        <v>188</v>
      </c>
      <c r="K35" s="3">
        <v>6033.14</v>
      </c>
      <c r="L35" s="118">
        <v>2834.38</v>
      </c>
      <c r="M35" s="69">
        <v>12415</v>
      </c>
      <c r="N35" s="51">
        <v>0</v>
      </c>
      <c r="O35" s="118">
        <v>5759.28</v>
      </c>
      <c r="P35" s="118">
        <v>6441.28</v>
      </c>
      <c r="Q35" s="51">
        <v>739</v>
      </c>
      <c r="R35" s="51">
        <v>682</v>
      </c>
      <c r="S35" s="51">
        <v>108</v>
      </c>
      <c r="T35" s="120">
        <v>582</v>
      </c>
      <c r="U35" s="70">
        <v>13502</v>
      </c>
      <c r="V35" s="52">
        <v>0</v>
      </c>
      <c r="W35" s="120">
        <v>1095.44</v>
      </c>
      <c r="X35" s="120">
        <v>1211.44</v>
      </c>
      <c r="Y35" s="52">
        <v>431</v>
      </c>
      <c r="Z35" s="52">
        <v>116</v>
      </c>
      <c r="AA35" s="52">
        <v>23</v>
      </c>
      <c r="AB35" s="53">
        <v>894</v>
      </c>
      <c r="AC35" s="124">
        <v>0</v>
      </c>
      <c r="AD35" s="163">
        <v>107343.98999999999</v>
      </c>
      <c r="AE35" s="149">
        <v>20000</v>
      </c>
      <c r="AF35" s="150">
        <v>0</v>
      </c>
      <c r="AG35" s="153"/>
      <c r="AH35" s="123">
        <v>66.3</v>
      </c>
      <c r="AI35" s="126">
        <v>0</v>
      </c>
      <c r="AJ35" s="45"/>
      <c r="AK35" s="46">
        <v>12.440300000000001</v>
      </c>
      <c r="AL35" s="47">
        <v>11.7875</v>
      </c>
      <c r="AM35" s="78">
        <v>12.725300000000001</v>
      </c>
      <c r="AN35" s="33">
        <v>12.139200000000001</v>
      </c>
      <c r="AQ35" s="134">
        <f t="shared" si="0"/>
        <v>42917</v>
      </c>
      <c r="AR35" s="59">
        <v>188</v>
      </c>
      <c r="AS35" s="59">
        <v>108</v>
      </c>
      <c r="AT35" s="264">
        <v>23</v>
      </c>
      <c r="AU35" s="60"/>
      <c r="AV35" s="58">
        <v>0</v>
      </c>
      <c r="AW35" s="251">
        <v>3</v>
      </c>
      <c r="AX35" s="251">
        <v>15</v>
      </c>
      <c r="AY35" s="251">
        <v>1</v>
      </c>
      <c r="AZ35" s="251">
        <v>0</v>
      </c>
      <c r="BA35" s="251">
        <v>4</v>
      </c>
      <c r="BB35" s="251">
        <v>2</v>
      </c>
      <c r="BC35" s="251">
        <v>0</v>
      </c>
      <c r="BD35" s="252">
        <v>1</v>
      </c>
      <c r="BE35" s="323"/>
    </row>
    <row r="36" spans="1:57" s="48" customFormat="1" ht="18" customHeight="1" x14ac:dyDescent="0.25">
      <c r="A36" s="49">
        <v>42948</v>
      </c>
      <c r="B36" s="110">
        <v>2271.23</v>
      </c>
      <c r="C36" s="114">
        <v>21845</v>
      </c>
      <c r="D36" s="42"/>
      <c r="E36" s="41">
        <v>2606</v>
      </c>
      <c r="F36" s="106">
        <v>4371.21</v>
      </c>
      <c r="G36" s="106">
        <v>4811.21</v>
      </c>
      <c r="H36" s="41">
        <v>0</v>
      </c>
      <c r="I36" s="41">
        <v>440</v>
      </c>
      <c r="J36" s="41">
        <v>176</v>
      </c>
      <c r="K36" s="50">
        <v>6150.8</v>
      </c>
      <c r="L36" s="118">
        <v>10468.9</v>
      </c>
      <c r="M36" s="51">
        <v>6178</v>
      </c>
      <c r="N36" s="51">
        <v>0</v>
      </c>
      <c r="O36" s="118">
        <v>21802.01</v>
      </c>
      <c r="P36" s="118">
        <v>24110.01</v>
      </c>
      <c r="Q36" s="51">
        <v>276</v>
      </c>
      <c r="R36" s="51">
        <v>2308</v>
      </c>
      <c r="S36" s="51">
        <v>365</v>
      </c>
      <c r="T36" s="120">
        <v>4648.32</v>
      </c>
      <c r="U36" s="52">
        <v>12513</v>
      </c>
      <c r="V36" s="52">
        <v>0</v>
      </c>
      <c r="W36" s="120">
        <v>9239.91</v>
      </c>
      <c r="X36" s="120">
        <v>10162.91</v>
      </c>
      <c r="Y36" s="52">
        <v>540</v>
      </c>
      <c r="Z36" s="52">
        <v>923</v>
      </c>
      <c r="AA36" s="52">
        <v>160</v>
      </c>
      <c r="AB36" s="53">
        <v>1664</v>
      </c>
      <c r="AC36" s="124">
        <v>0</v>
      </c>
      <c r="AD36" s="163">
        <v>89955.54</v>
      </c>
      <c r="AE36" s="149">
        <v>40000</v>
      </c>
      <c r="AF36" s="150">
        <v>9000</v>
      </c>
      <c r="AG36" s="153"/>
      <c r="AH36" s="123">
        <v>9884.5</v>
      </c>
      <c r="AI36" s="126">
        <v>23676</v>
      </c>
      <c r="AJ36" s="54"/>
      <c r="AK36" s="46">
        <v>12.69</v>
      </c>
      <c r="AL36" s="47">
        <v>11.73</v>
      </c>
      <c r="AM36" s="78">
        <v>12.28</v>
      </c>
      <c r="AN36" s="32">
        <v>11.99</v>
      </c>
      <c r="AQ36" s="134">
        <f t="shared" si="0"/>
        <v>42948</v>
      </c>
      <c r="AR36" s="251">
        <v>176</v>
      </c>
      <c r="AS36" s="251">
        <v>365</v>
      </c>
      <c r="AT36" s="260">
        <v>160</v>
      </c>
      <c r="AU36" s="60"/>
      <c r="AV36" s="58">
        <v>2</v>
      </c>
      <c r="AW36" s="251">
        <v>0</v>
      </c>
      <c r="AX36" s="251">
        <v>11</v>
      </c>
      <c r="AY36" s="251">
        <v>2</v>
      </c>
      <c r="AZ36" s="251">
        <v>1</v>
      </c>
      <c r="BA36" s="251">
        <v>1</v>
      </c>
      <c r="BB36" s="251">
        <v>2</v>
      </c>
      <c r="BC36" s="251">
        <v>0</v>
      </c>
      <c r="BD36" s="252">
        <v>0</v>
      </c>
      <c r="BE36" s="324"/>
    </row>
    <row r="37" spans="1:57" ht="18" customHeight="1" x14ac:dyDescent="0.25">
      <c r="A37" s="49">
        <v>42979</v>
      </c>
      <c r="B37" s="111">
        <v>2870.31</v>
      </c>
      <c r="C37" s="114">
        <v>9637</v>
      </c>
      <c r="D37" s="40"/>
      <c r="E37" s="2">
        <v>0</v>
      </c>
      <c r="F37" s="107">
        <v>5257.79</v>
      </c>
      <c r="G37" s="106">
        <v>5517.79</v>
      </c>
      <c r="H37" s="2">
        <v>0</v>
      </c>
      <c r="I37" s="3">
        <v>260</v>
      </c>
      <c r="J37" s="57">
        <v>208</v>
      </c>
      <c r="K37" s="3">
        <v>6011.25</v>
      </c>
      <c r="L37" s="117">
        <v>11943.98</v>
      </c>
      <c r="M37" s="51">
        <v>2293</v>
      </c>
      <c r="N37" s="4">
        <v>0</v>
      </c>
      <c r="O37" s="117">
        <v>24957.53</v>
      </c>
      <c r="P37" s="117">
        <v>27481.53</v>
      </c>
      <c r="Q37" s="4">
        <v>532</v>
      </c>
      <c r="R37" s="4">
        <v>2524</v>
      </c>
      <c r="S37" s="4">
        <v>383</v>
      </c>
      <c r="T37" s="119">
        <v>10366.209999999999</v>
      </c>
      <c r="U37" s="5">
        <v>5599</v>
      </c>
      <c r="V37" s="5">
        <v>0</v>
      </c>
      <c r="W37" s="119">
        <v>21134.2</v>
      </c>
      <c r="X37" s="119">
        <v>22757.200000000001</v>
      </c>
      <c r="Y37" s="5">
        <v>671</v>
      </c>
      <c r="Z37" s="5">
        <v>1623</v>
      </c>
      <c r="AA37" s="5">
        <v>353</v>
      </c>
      <c r="AB37" s="55">
        <v>2104</v>
      </c>
      <c r="AC37" s="124">
        <v>30925.78</v>
      </c>
      <c r="AD37" s="163">
        <v>95700.819999999992</v>
      </c>
      <c r="AE37" s="149">
        <v>40000</v>
      </c>
      <c r="AF37" s="150">
        <v>0</v>
      </c>
      <c r="AG37" s="153"/>
      <c r="AH37" s="123">
        <v>38126.800000000003</v>
      </c>
      <c r="AI37" s="126">
        <v>102773</v>
      </c>
      <c r="AK37" s="46">
        <v>13.03</v>
      </c>
      <c r="AL37" s="47">
        <v>11.42</v>
      </c>
      <c r="AM37" s="78">
        <v>11.71</v>
      </c>
      <c r="AN37" s="32">
        <v>11.7</v>
      </c>
      <c r="AQ37" s="134">
        <f t="shared" si="0"/>
        <v>42979</v>
      </c>
      <c r="AR37" s="251">
        <v>208</v>
      </c>
      <c r="AS37" s="251">
        <v>383</v>
      </c>
      <c r="AT37" s="260">
        <v>353</v>
      </c>
      <c r="AU37" s="60"/>
      <c r="AV37" s="58">
        <v>0</v>
      </c>
      <c r="AW37" s="251">
        <v>1</v>
      </c>
      <c r="AX37" s="251">
        <v>7</v>
      </c>
      <c r="AY37" s="251">
        <v>0</v>
      </c>
      <c r="AZ37" s="251">
        <v>0</v>
      </c>
      <c r="BA37" s="251">
        <v>2</v>
      </c>
      <c r="BB37" s="251">
        <v>0</v>
      </c>
      <c r="BC37" s="251">
        <v>0</v>
      </c>
      <c r="BD37" s="252">
        <v>3</v>
      </c>
      <c r="BE37" s="323"/>
    </row>
    <row r="38" spans="1:57" ht="18" customHeight="1" x14ac:dyDescent="0.25">
      <c r="A38" s="49">
        <v>43009</v>
      </c>
      <c r="B38" s="111">
        <v>2979.62</v>
      </c>
      <c r="C38" s="115">
        <v>22797</v>
      </c>
      <c r="D38" s="82"/>
      <c r="E38" s="2">
        <v>2834</v>
      </c>
      <c r="F38" s="107">
        <v>6011.6</v>
      </c>
      <c r="G38" s="107">
        <v>6324.6</v>
      </c>
      <c r="H38" s="2">
        <v>0</v>
      </c>
      <c r="I38" s="2">
        <v>313</v>
      </c>
      <c r="J38" s="2">
        <v>223</v>
      </c>
      <c r="K38" s="82">
        <v>6310.46</v>
      </c>
      <c r="L38" s="117">
        <v>18300.169999999998</v>
      </c>
      <c r="M38" s="4">
        <v>12159</v>
      </c>
      <c r="N38" s="4">
        <v>0</v>
      </c>
      <c r="O38" s="117">
        <v>40162.120000000003</v>
      </c>
      <c r="P38" s="117">
        <v>44273.120000000003</v>
      </c>
      <c r="Q38" s="4">
        <v>181</v>
      </c>
      <c r="R38" s="4">
        <v>4111</v>
      </c>
      <c r="S38" s="4">
        <v>616</v>
      </c>
      <c r="T38" s="119">
        <v>8528.4</v>
      </c>
      <c r="U38" s="5">
        <v>8871</v>
      </c>
      <c r="V38" s="5">
        <v>0</v>
      </c>
      <c r="W38" s="119">
        <v>18221.25</v>
      </c>
      <c r="X38" s="119">
        <f>+W38+Y38</f>
        <v>18492.25</v>
      </c>
      <c r="Y38" s="5">
        <v>271</v>
      </c>
      <c r="Z38" s="5">
        <v>1705</v>
      </c>
      <c r="AA38" s="5">
        <v>298</v>
      </c>
      <c r="AB38" s="55">
        <v>1572</v>
      </c>
      <c r="AC38" s="124">
        <v>15676.72</v>
      </c>
      <c r="AD38" s="163">
        <v>81569.350000000006</v>
      </c>
      <c r="AE38" s="149">
        <v>30000</v>
      </c>
      <c r="AF38" s="150">
        <v>0</v>
      </c>
      <c r="AG38" s="153"/>
      <c r="AH38" s="123">
        <v>40721.1</v>
      </c>
      <c r="AI38" s="126">
        <v>102410.63</v>
      </c>
      <c r="AK38" s="46">
        <v>12.42</v>
      </c>
      <c r="AL38" s="47">
        <v>11.42</v>
      </c>
      <c r="AM38" s="81">
        <v>11.73</v>
      </c>
      <c r="AN38" s="32">
        <v>11.6</v>
      </c>
      <c r="AQ38" s="134">
        <f t="shared" si="0"/>
        <v>43009</v>
      </c>
      <c r="AR38" s="251">
        <v>223</v>
      </c>
      <c r="AS38" s="251">
        <v>616</v>
      </c>
      <c r="AT38" s="260">
        <v>298</v>
      </c>
      <c r="AU38" s="60"/>
      <c r="AV38" s="58">
        <v>1</v>
      </c>
      <c r="AW38" s="251">
        <v>1</v>
      </c>
      <c r="AX38" s="251">
        <v>3</v>
      </c>
      <c r="AY38" s="251">
        <v>1</v>
      </c>
      <c r="AZ38" s="251">
        <v>0</v>
      </c>
      <c r="BA38" s="251">
        <v>0</v>
      </c>
      <c r="BB38" s="251">
        <v>1</v>
      </c>
      <c r="BC38" s="251">
        <v>0</v>
      </c>
      <c r="BD38" s="252">
        <v>3</v>
      </c>
      <c r="BE38" s="323"/>
    </row>
    <row r="39" spans="1:57" ht="18" customHeight="1" x14ac:dyDescent="0.25">
      <c r="A39" s="49">
        <v>43040</v>
      </c>
      <c r="B39" s="111">
        <v>3927.9</v>
      </c>
      <c r="C39" s="115">
        <v>4447</v>
      </c>
      <c r="D39" s="115">
        <v>14051</v>
      </c>
      <c r="E39" s="83">
        <v>1075</v>
      </c>
      <c r="F39" s="107">
        <v>7714.04</v>
      </c>
      <c r="G39" s="106">
        <v>8273.0400000000009</v>
      </c>
      <c r="H39" s="57">
        <v>0</v>
      </c>
      <c r="I39" s="57">
        <v>559</v>
      </c>
      <c r="J39" s="57">
        <v>259</v>
      </c>
      <c r="K39" s="57">
        <v>6347.22</v>
      </c>
      <c r="L39" s="117">
        <v>11368.43</v>
      </c>
      <c r="M39" s="4">
        <v>7262</v>
      </c>
      <c r="N39" s="4">
        <v>29417</v>
      </c>
      <c r="O39" s="117">
        <v>24037.7</v>
      </c>
      <c r="P39" s="117">
        <v>26459.7</v>
      </c>
      <c r="Q39" s="4">
        <v>547</v>
      </c>
      <c r="R39" s="4">
        <v>2422</v>
      </c>
      <c r="S39" s="4">
        <v>376</v>
      </c>
      <c r="T39" s="119">
        <v>13567.16</v>
      </c>
      <c r="U39" s="5">
        <v>0</v>
      </c>
      <c r="V39" s="5">
        <v>9487</v>
      </c>
      <c r="W39" s="119">
        <v>26941.55</v>
      </c>
      <c r="X39" s="119">
        <v>29375.55</v>
      </c>
      <c r="Y39" s="5">
        <v>329</v>
      </c>
      <c r="Z39" s="5">
        <v>2434</v>
      </c>
      <c r="AA39" s="5">
        <v>425</v>
      </c>
      <c r="AB39" s="55">
        <v>2244</v>
      </c>
      <c r="AC39" s="124">
        <v>35039.629999999997</v>
      </c>
      <c r="AD39" s="163">
        <v>87745.49000000002</v>
      </c>
      <c r="AE39" s="149">
        <v>20000</v>
      </c>
      <c r="AF39" s="150">
        <v>0</v>
      </c>
      <c r="AG39" s="155">
        <v>42590</v>
      </c>
      <c r="AH39" s="123">
        <v>24208</v>
      </c>
      <c r="AI39" s="126">
        <v>60273.71</v>
      </c>
      <c r="AK39" s="46">
        <v>12.83</v>
      </c>
      <c r="AL39" s="47">
        <v>11.92</v>
      </c>
      <c r="AM39" s="81">
        <v>12.69</v>
      </c>
      <c r="AN39" s="32">
        <v>12.39</v>
      </c>
      <c r="AQ39" s="134">
        <f t="shared" si="0"/>
        <v>43040</v>
      </c>
      <c r="AR39" s="251">
        <v>259</v>
      </c>
      <c r="AS39" s="251">
        <v>376</v>
      </c>
      <c r="AT39" s="260">
        <v>425</v>
      </c>
      <c r="AU39" s="60"/>
      <c r="AV39" s="61">
        <v>1</v>
      </c>
      <c r="AW39" s="59">
        <v>1</v>
      </c>
      <c r="AX39" s="59">
        <v>7</v>
      </c>
      <c r="AY39" s="59">
        <v>1</v>
      </c>
      <c r="AZ39" s="59">
        <v>2</v>
      </c>
      <c r="BA39" s="59">
        <v>2</v>
      </c>
      <c r="BB39" s="59">
        <v>0</v>
      </c>
      <c r="BC39" s="59">
        <v>1</v>
      </c>
      <c r="BD39" s="207">
        <v>1</v>
      </c>
      <c r="BE39" s="323"/>
    </row>
    <row r="40" spans="1:57" ht="18" customHeight="1" thickBot="1" x14ac:dyDescent="0.3">
      <c r="A40" s="49">
        <v>43070</v>
      </c>
      <c r="B40" s="110">
        <v>1701.92</v>
      </c>
      <c r="C40" s="114">
        <v>0</v>
      </c>
      <c r="D40" s="114">
        <v>30542</v>
      </c>
      <c r="E40" s="57">
        <v>0</v>
      </c>
      <c r="F40" s="106">
        <v>3475.61</v>
      </c>
      <c r="G40" s="106">
        <v>3831.61</v>
      </c>
      <c r="H40" s="57">
        <v>0</v>
      </c>
      <c r="I40" s="57">
        <v>356</v>
      </c>
      <c r="J40" s="57">
        <v>132</v>
      </c>
      <c r="K40" s="57">
        <v>6241.06</v>
      </c>
      <c r="L40" s="117">
        <v>7029.52</v>
      </c>
      <c r="M40" s="4">
        <v>0</v>
      </c>
      <c r="N40" s="4">
        <v>53699</v>
      </c>
      <c r="O40" s="117">
        <v>15353.79</v>
      </c>
      <c r="P40" s="117">
        <v>17009.79</v>
      </c>
      <c r="Q40" s="4">
        <v>401</v>
      </c>
      <c r="R40" s="4">
        <v>1656</v>
      </c>
      <c r="S40" s="4">
        <v>262</v>
      </c>
      <c r="T40" s="119">
        <v>7598.78</v>
      </c>
      <c r="U40" s="5">
        <v>0</v>
      </c>
      <c r="V40" s="5">
        <v>29598</v>
      </c>
      <c r="W40" s="119">
        <v>15322.46</v>
      </c>
      <c r="X40" s="119">
        <v>16776.46</v>
      </c>
      <c r="Y40" s="5">
        <v>299</v>
      </c>
      <c r="Z40" s="5">
        <v>1454</v>
      </c>
      <c r="AA40" s="5">
        <v>256</v>
      </c>
      <c r="AB40" s="55">
        <v>1280</v>
      </c>
      <c r="AC40" s="124">
        <v>10378.700000000001</v>
      </c>
      <c r="AD40" s="163">
        <v>81793.970000000016</v>
      </c>
      <c r="AE40" s="149">
        <v>30000</v>
      </c>
      <c r="AF40" s="150">
        <v>0</v>
      </c>
      <c r="AG40" s="146">
        <v>104190</v>
      </c>
      <c r="AH40" s="125">
        <v>17118</v>
      </c>
      <c r="AI40" s="126">
        <v>42666.34</v>
      </c>
      <c r="AK40" s="46">
        <v>12.13</v>
      </c>
      <c r="AL40" s="47">
        <v>11.34</v>
      </c>
      <c r="AM40" s="81">
        <v>12.29</v>
      </c>
      <c r="AN40" s="32">
        <v>11.85</v>
      </c>
      <c r="AQ40" s="135">
        <f t="shared" si="0"/>
        <v>43070</v>
      </c>
      <c r="AR40" s="39">
        <v>132</v>
      </c>
      <c r="AS40" s="39">
        <v>262</v>
      </c>
      <c r="AT40" s="265">
        <v>256</v>
      </c>
      <c r="AU40" s="60"/>
      <c r="AV40" s="85">
        <v>2</v>
      </c>
      <c r="AW40" s="86">
        <v>0</v>
      </c>
      <c r="AX40" s="86">
        <v>7</v>
      </c>
      <c r="AY40" s="86">
        <v>2</v>
      </c>
      <c r="AZ40" s="86">
        <v>1</v>
      </c>
      <c r="BA40" s="86">
        <v>2</v>
      </c>
      <c r="BB40" s="86">
        <v>0</v>
      </c>
      <c r="BC40" s="86">
        <v>1</v>
      </c>
      <c r="BD40" s="210">
        <v>2</v>
      </c>
      <c r="BE40" s="323"/>
    </row>
    <row r="41" spans="1:57" ht="18" customHeight="1" x14ac:dyDescent="0.25">
      <c r="A41" s="87">
        <v>43101</v>
      </c>
      <c r="B41" s="110">
        <v>714.18</v>
      </c>
      <c r="C41" s="114">
        <v>311</v>
      </c>
      <c r="D41" s="114">
        <v>2245</v>
      </c>
      <c r="E41" s="57">
        <v>0</v>
      </c>
      <c r="F41" s="106">
        <v>1401.72</v>
      </c>
      <c r="G41" s="106">
        <v>1508.72</v>
      </c>
      <c r="H41" s="57">
        <v>0</v>
      </c>
      <c r="I41" s="57">
        <v>107</v>
      </c>
      <c r="J41" s="57">
        <v>50</v>
      </c>
      <c r="K41" s="57">
        <v>6275.29</v>
      </c>
      <c r="L41" s="117">
        <v>13636.42</v>
      </c>
      <c r="M41" s="4">
        <v>151</v>
      </c>
      <c r="N41" s="4">
        <v>13407</v>
      </c>
      <c r="O41" s="117">
        <v>29285.19</v>
      </c>
      <c r="P41" s="117">
        <v>32401.19</v>
      </c>
      <c r="Q41" s="4">
        <v>267</v>
      </c>
      <c r="R41" s="4">
        <v>3116</v>
      </c>
      <c r="S41" s="4">
        <v>480</v>
      </c>
      <c r="T41" s="119">
        <v>13799.34</v>
      </c>
      <c r="U41" s="5">
        <v>156</v>
      </c>
      <c r="V41" s="5">
        <v>4866</v>
      </c>
      <c r="W41" s="119">
        <v>29071.16</v>
      </c>
      <c r="X41" s="119">
        <v>31801.16</v>
      </c>
      <c r="Y41" s="5">
        <v>330</v>
      </c>
      <c r="Z41" s="5">
        <v>2730</v>
      </c>
      <c r="AA41" s="5">
        <v>480</v>
      </c>
      <c r="AB41" s="55">
        <v>2623</v>
      </c>
      <c r="AC41" s="124">
        <v>7122.63</v>
      </c>
      <c r="AD41" s="163">
        <v>60766.66</v>
      </c>
      <c r="AE41" s="149">
        <v>0</v>
      </c>
      <c r="AF41" s="150">
        <v>0</v>
      </c>
      <c r="AG41" s="146">
        <v>26710</v>
      </c>
      <c r="AH41" s="125">
        <v>41036.1</v>
      </c>
      <c r="AI41" s="126">
        <v>112404</v>
      </c>
      <c r="AK41" s="46">
        <v>12.69</v>
      </c>
      <c r="AL41" s="47">
        <v>11.6</v>
      </c>
      <c r="AM41" s="81">
        <v>11.83</v>
      </c>
      <c r="AN41" s="32">
        <v>11.74</v>
      </c>
      <c r="AQ41" s="133">
        <f t="shared" si="0"/>
        <v>43101</v>
      </c>
      <c r="AR41" s="24">
        <v>50</v>
      </c>
      <c r="AS41" s="24">
        <v>480</v>
      </c>
      <c r="AT41" s="263">
        <v>480</v>
      </c>
      <c r="AU41" s="60"/>
      <c r="AV41" s="23">
        <v>0</v>
      </c>
      <c r="AW41" s="24">
        <v>0</v>
      </c>
      <c r="AX41" s="24">
        <v>1</v>
      </c>
      <c r="AY41" s="24">
        <v>0</v>
      </c>
      <c r="AZ41" s="24">
        <v>0</v>
      </c>
      <c r="BA41" s="24">
        <v>1</v>
      </c>
      <c r="BB41" s="24">
        <v>0</v>
      </c>
      <c r="BC41" s="24">
        <v>0</v>
      </c>
      <c r="BD41" s="209">
        <v>0</v>
      </c>
      <c r="BE41" s="323"/>
    </row>
    <row r="42" spans="1:57" ht="18" customHeight="1" x14ac:dyDescent="0.25">
      <c r="A42" s="87">
        <v>43132</v>
      </c>
      <c r="B42" s="110">
        <v>2837.31</v>
      </c>
      <c r="C42" s="114">
        <v>0</v>
      </c>
      <c r="D42" s="114">
        <v>14432</v>
      </c>
      <c r="E42" s="57">
        <v>0</v>
      </c>
      <c r="F42" s="106">
        <v>5809.85</v>
      </c>
      <c r="G42" s="106">
        <v>6227.85</v>
      </c>
      <c r="H42" s="57">
        <v>0</v>
      </c>
      <c r="I42" s="57">
        <v>418</v>
      </c>
      <c r="J42" s="57">
        <v>185</v>
      </c>
      <c r="K42" s="57">
        <v>6369.83</v>
      </c>
      <c r="L42" s="117">
        <v>19218.68</v>
      </c>
      <c r="M42" s="4">
        <v>0</v>
      </c>
      <c r="N42" s="4">
        <v>18161</v>
      </c>
      <c r="O42" s="117">
        <v>42449.61</v>
      </c>
      <c r="P42" s="117">
        <v>46892.61</v>
      </c>
      <c r="Q42" s="4">
        <v>134</v>
      </c>
      <c r="R42" s="4">
        <v>4443</v>
      </c>
      <c r="S42" s="4">
        <v>666</v>
      </c>
      <c r="T42" s="119">
        <v>9631.9</v>
      </c>
      <c r="U42" s="5">
        <v>0</v>
      </c>
      <c r="V42" s="5">
        <v>32499</v>
      </c>
      <c r="W42" s="119">
        <v>20542</v>
      </c>
      <c r="X42" s="119">
        <v>22512</v>
      </c>
      <c r="Y42" s="5">
        <v>348</v>
      </c>
      <c r="Z42" s="5">
        <v>1970</v>
      </c>
      <c r="AA42" s="5">
        <v>323</v>
      </c>
      <c r="AB42" s="55">
        <v>2111</v>
      </c>
      <c r="AC42" s="124">
        <v>18285.25</v>
      </c>
      <c r="AD42" s="163">
        <v>47364.02</v>
      </c>
      <c r="AE42" s="149">
        <v>0</v>
      </c>
      <c r="AF42" s="150">
        <v>0</v>
      </c>
      <c r="AG42" s="146">
        <v>51100</v>
      </c>
      <c r="AH42" s="125">
        <v>39892.1</v>
      </c>
      <c r="AI42" s="126">
        <v>102789.2</v>
      </c>
      <c r="AK42" s="46">
        <v>12.35</v>
      </c>
      <c r="AL42" s="47">
        <v>11.45</v>
      </c>
      <c r="AM42" s="81">
        <v>11.86</v>
      </c>
      <c r="AN42" s="32">
        <v>11.65</v>
      </c>
      <c r="AQ42" s="134">
        <f t="shared" si="0"/>
        <v>43132</v>
      </c>
      <c r="AR42" s="251">
        <v>185</v>
      </c>
      <c r="AS42" s="251">
        <v>666</v>
      </c>
      <c r="AT42" s="260">
        <v>323</v>
      </c>
      <c r="AU42" s="60"/>
      <c r="AV42" s="58">
        <v>1</v>
      </c>
      <c r="AW42" s="251">
        <v>0</v>
      </c>
      <c r="AX42" s="251">
        <v>5</v>
      </c>
      <c r="AY42" s="251">
        <v>1</v>
      </c>
      <c r="AZ42" s="251">
        <v>0</v>
      </c>
      <c r="BA42" s="251">
        <v>1</v>
      </c>
      <c r="BB42" s="251">
        <v>2</v>
      </c>
      <c r="BC42" s="251">
        <v>0</v>
      </c>
      <c r="BD42" s="252">
        <v>2</v>
      </c>
      <c r="BE42" s="323"/>
    </row>
    <row r="43" spans="1:57" ht="18" customHeight="1" x14ac:dyDescent="0.25">
      <c r="A43" s="87">
        <v>43160</v>
      </c>
      <c r="B43" s="110">
        <v>6211.75</v>
      </c>
      <c r="C43" s="114">
        <v>0</v>
      </c>
      <c r="D43" s="114">
        <v>51501</v>
      </c>
      <c r="E43" s="57">
        <v>0</v>
      </c>
      <c r="F43" s="106">
        <v>12376.8</v>
      </c>
      <c r="G43" s="106">
        <v>13307.8</v>
      </c>
      <c r="H43" s="57">
        <v>0</v>
      </c>
      <c r="I43" s="57">
        <v>931</v>
      </c>
      <c r="J43" s="57">
        <v>401</v>
      </c>
      <c r="K43" s="57">
        <v>6335.08</v>
      </c>
      <c r="L43" s="117">
        <v>22425.67</v>
      </c>
      <c r="M43" s="4">
        <v>0</v>
      </c>
      <c r="N43" s="88">
        <v>20576</v>
      </c>
      <c r="O43" s="117">
        <v>48751.94</v>
      </c>
      <c r="P43" s="117">
        <v>53669.94</v>
      </c>
      <c r="Q43" s="4">
        <v>360</v>
      </c>
      <c r="R43" s="4">
        <v>4918</v>
      </c>
      <c r="S43" s="4">
        <v>703</v>
      </c>
      <c r="T43" s="119">
        <v>21415.279999999999</v>
      </c>
      <c r="U43" s="5">
        <v>0</v>
      </c>
      <c r="V43" s="5">
        <v>16224</v>
      </c>
      <c r="W43" s="119">
        <v>45659.17</v>
      </c>
      <c r="X43" s="119">
        <v>50179.17</v>
      </c>
      <c r="Y43" s="5">
        <v>117</v>
      </c>
      <c r="Z43" s="5">
        <v>4520</v>
      </c>
      <c r="AA43" s="5">
        <v>703</v>
      </c>
      <c r="AB43" s="55">
        <v>2980</v>
      </c>
      <c r="AC43" s="124">
        <v>24968.62</v>
      </c>
      <c r="AD43" s="163">
        <v>22279.94</v>
      </c>
      <c r="AE43" s="149">
        <v>0</v>
      </c>
      <c r="AF43" s="150">
        <v>0</v>
      </c>
      <c r="AG43" s="146">
        <v>105300</v>
      </c>
      <c r="AH43" s="125">
        <v>44580.7</v>
      </c>
      <c r="AI43" s="126">
        <v>113759.8</v>
      </c>
      <c r="AK43" s="46">
        <v>12.62</v>
      </c>
      <c r="AL43" s="47">
        <v>11.57</v>
      </c>
      <c r="AM43" s="89">
        <v>11.8</v>
      </c>
      <c r="AN43" s="32">
        <v>11.79</v>
      </c>
      <c r="AQ43" s="134">
        <f t="shared" si="0"/>
        <v>43160</v>
      </c>
      <c r="AR43" s="251">
        <v>401</v>
      </c>
      <c r="AS43" s="251">
        <v>703</v>
      </c>
      <c r="AT43" s="260">
        <v>703</v>
      </c>
      <c r="AU43" s="60"/>
      <c r="AV43" s="58">
        <v>0</v>
      </c>
      <c r="AW43" s="251">
        <v>2</v>
      </c>
      <c r="AX43" s="251">
        <v>11</v>
      </c>
      <c r="AY43" s="251">
        <v>0</v>
      </c>
      <c r="AZ43" s="251">
        <v>0</v>
      </c>
      <c r="BA43" s="251">
        <v>0</v>
      </c>
      <c r="BB43" s="251">
        <v>0</v>
      </c>
      <c r="BC43" s="251">
        <v>0</v>
      </c>
      <c r="BD43" s="252">
        <v>2</v>
      </c>
      <c r="BE43" s="323"/>
    </row>
    <row r="44" spans="1:57" ht="18" customHeight="1" x14ac:dyDescent="0.25">
      <c r="A44" s="87">
        <v>43191</v>
      </c>
      <c r="B44" s="110">
        <v>1630.81</v>
      </c>
      <c r="C44" s="114">
        <v>0</v>
      </c>
      <c r="D44" s="114">
        <v>43019</v>
      </c>
      <c r="E44" s="57">
        <v>0</v>
      </c>
      <c r="F44" s="106">
        <v>3264.88</v>
      </c>
      <c r="G44" s="106">
        <v>3528.88</v>
      </c>
      <c r="H44" s="57">
        <v>0</v>
      </c>
      <c r="I44" s="57">
        <v>264</v>
      </c>
      <c r="J44" s="57">
        <v>135</v>
      </c>
      <c r="K44" s="57">
        <v>6115.56</v>
      </c>
      <c r="L44" s="117">
        <v>2693.78</v>
      </c>
      <c r="M44" s="4">
        <v>0</v>
      </c>
      <c r="N44" s="88">
        <v>14444</v>
      </c>
      <c r="O44" s="117">
        <v>5584.97</v>
      </c>
      <c r="P44" s="117">
        <v>6186.97</v>
      </c>
      <c r="Q44" s="4">
        <v>565</v>
      </c>
      <c r="R44" s="4">
        <v>602</v>
      </c>
      <c r="S44" s="4">
        <v>90</v>
      </c>
      <c r="T44" s="119">
        <v>3426.33</v>
      </c>
      <c r="U44" s="5">
        <v>0</v>
      </c>
      <c r="V44" s="5">
        <v>16970</v>
      </c>
      <c r="W44" s="119">
        <v>6868.16</v>
      </c>
      <c r="X44" s="119">
        <v>7639.16</v>
      </c>
      <c r="Y44" s="5">
        <v>390</v>
      </c>
      <c r="Z44" s="5">
        <v>771</v>
      </c>
      <c r="AA44" s="5">
        <v>139</v>
      </c>
      <c r="AB44" s="55">
        <v>1554</v>
      </c>
      <c r="AC44" s="124">
        <v>25518.69</v>
      </c>
      <c r="AD44" s="163">
        <v>40047.71</v>
      </c>
      <c r="AE44" s="149">
        <v>0</v>
      </c>
      <c r="AF44" s="150">
        <v>0</v>
      </c>
      <c r="AG44" s="146">
        <v>73490</v>
      </c>
      <c r="AH44" s="125">
        <v>14466.1</v>
      </c>
      <c r="AI44" s="126">
        <v>33202.89</v>
      </c>
      <c r="AK44" s="46">
        <v>12.13</v>
      </c>
      <c r="AL44" s="47">
        <v>11.71</v>
      </c>
      <c r="AM44" s="91">
        <v>12.11</v>
      </c>
      <c r="AN44" s="32">
        <v>11.97</v>
      </c>
      <c r="AQ44" s="134">
        <f t="shared" si="0"/>
        <v>43191</v>
      </c>
      <c r="AR44" s="251">
        <v>135</v>
      </c>
      <c r="AS44" s="251">
        <v>90</v>
      </c>
      <c r="AT44" s="260">
        <v>139</v>
      </c>
      <c r="AU44" s="60"/>
      <c r="AV44" s="58">
        <v>3</v>
      </c>
      <c r="AW44" s="251">
        <v>0</v>
      </c>
      <c r="AX44" s="251">
        <v>8</v>
      </c>
      <c r="AY44" s="251">
        <v>0</v>
      </c>
      <c r="AZ44" s="251">
        <v>1</v>
      </c>
      <c r="BA44" s="251">
        <v>0</v>
      </c>
      <c r="BB44" s="251">
        <v>0</v>
      </c>
      <c r="BC44" s="251">
        <v>1</v>
      </c>
      <c r="BD44" s="252">
        <v>2</v>
      </c>
      <c r="BE44" s="323"/>
    </row>
    <row r="45" spans="1:57" ht="18" customHeight="1" x14ac:dyDescent="0.25">
      <c r="A45" s="87">
        <v>43221</v>
      </c>
      <c r="B45" s="113">
        <v>749.11</v>
      </c>
      <c r="C45" s="114">
        <v>0</v>
      </c>
      <c r="D45" s="114">
        <v>17505</v>
      </c>
      <c r="E45" s="90">
        <v>0</v>
      </c>
      <c r="F45" s="109">
        <v>1490.11</v>
      </c>
      <c r="G45" s="106">
        <v>1590.1079999999999</v>
      </c>
      <c r="H45" s="57">
        <v>0</v>
      </c>
      <c r="I45" s="57">
        <v>100</v>
      </c>
      <c r="J45" s="57">
        <v>52</v>
      </c>
      <c r="K45" s="57">
        <v>5982.35</v>
      </c>
      <c r="L45" s="117">
        <v>1021.24</v>
      </c>
      <c r="M45" s="4">
        <v>0</v>
      </c>
      <c r="N45" s="88">
        <v>14640</v>
      </c>
      <c r="O45" s="117">
        <v>2206.6999999999998</v>
      </c>
      <c r="P45" s="117">
        <v>2440.6550000000002</v>
      </c>
      <c r="Q45" s="4">
        <v>354</v>
      </c>
      <c r="R45" s="4">
        <v>234</v>
      </c>
      <c r="S45" s="4">
        <v>36</v>
      </c>
      <c r="T45" s="119">
        <v>0</v>
      </c>
      <c r="U45" s="5">
        <v>0</v>
      </c>
      <c r="V45" s="5">
        <v>0</v>
      </c>
      <c r="W45" s="119">
        <v>0</v>
      </c>
      <c r="X45" s="119">
        <v>0</v>
      </c>
      <c r="Y45" s="5">
        <v>338</v>
      </c>
      <c r="Z45" s="5">
        <v>0</v>
      </c>
      <c r="AA45" s="5">
        <v>0</v>
      </c>
      <c r="AB45" s="55">
        <v>980</v>
      </c>
      <c r="AC45" s="124">
        <v>20435.05</v>
      </c>
      <c r="AD45" s="163">
        <v>58712.41</v>
      </c>
      <c r="AE45" s="149">
        <v>0</v>
      </c>
      <c r="AF45" s="150">
        <v>0</v>
      </c>
      <c r="AG45" s="146">
        <v>26940</v>
      </c>
      <c r="AH45" s="125">
        <v>629.1</v>
      </c>
      <c r="AI45" s="126">
        <v>866.41</v>
      </c>
      <c r="AK45" s="46">
        <v>11.94</v>
      </c>
      <c r="AL45" s="47">
        <v>10.99</v>
      </c>
      <c r="AM45" s="91">
        <v>0</v>
      </c>
      <c r="AN45" s="32">
        <v>11.37</v>
      </c>
      <c r="AQ45" s="134">
        <f t="shared" si="0"/>
        <v>43221</v>
      </c>
      <c r="AR45" s="251">
        <v>52</v>
      </c>
      <c r="AS45" s="251">
        <v>36</v>
      </c>
      <c r="AT45" s="260">
        <v>0</v>
      </c>
      <c r="AU45" s="60"/>
      <c r="AV45" s="58">
        <v>0</v>
      </c>
      <c r="AW45" s="251">
        <v>1</v>
      </c>
      <c r="AX45" s="251">
        <v>4</v>
      </c>
      <c r="AY45" s="251">
        <v>1</v>
      </c>
      <c r="AZ45" s="251">
        <v>0</v>
      </c>
      <c r="BA45" s="251">
        <v>0</v>
      </c>
      <c r="BB45" s="251">
        <v>0</v>
      </c>
      <c r="BC45" s="251">
        <v>0</v>
      </c>
      <c r="BD45" s="252">
        <v>0</v>
      </c>
      <c r="BE45" s="323"/>
    </row>
    <row r="46" spans="1:57" ht="18" customHeight="1" x14ac:dyDescent="0.25">
      <c r="A46" s="87">
        <v>43252</v>
      </c>
      <c r="B46" s="113">
        <v>1040.03</v>
      </c>
      <c r="C46" s="114">
        <v>0</v>
      </c>
      <c r="D46" s="114">
        <v>19827</v>
      </c>
      <c r="E46" s="90">
        <v>0</v>
      </c>
      <c r="F46" s="109">
        <v>1936.46</v>
      </c>
      <c r="G46" s="106">
        <v>2105.46</v>
      </c>
      <c r="H46" s="57">
        <v>0</v>
      </c>
      <c r="I46" s="57">
        <v>169</v>
      </c>
      <c r="J46" s="57">
        <v>86</v>
      </c>
      <c r="K46" s="57">
        <v>5949.57</v>
      </c>
      <c r="L46" s="117">
        <v>1825.2</v>
      </c>
      <c r="M46" s="4">
        <v>0</v>
      </c>
      <c r="N46" s="88">
        <v>16228</v>
      </c>
      <c r="O46" s="117">
        <v>3721.38</v>
      </c>
      <c r="P46" s="117">
        <v>4140.38</v>
      </c>
      <c r="Q46" s="4">
        <v>238</v>
      </c>
      <c r="R46" s="4">
        <v>419</v>
      </c>
      <c r="S46" s="4">
        <v>63</v>
      </c>
      <c r="T46" s="119">
        <v>1444.55</v>
      </c>
      <c r="U46" s="5">
        <v>0</v>
      </c>
      <c r="V46" s="5">
        <v>22729</v>
      </c>
      <c r="W46" s="119">
        <v>2847.82</v>
      </c>
      <c r="X46" s="119">
        <v>3121.82</v>
      </c>
      <c r="Y46" s="5">
        <v>333</v>
      </c>
      <c r="Z46" s="5">
        <v>274</v>
      </c>
      <c r="AA46" s="5">
        <v>50</v>
      </c>
      <c r="AB46" s="55">
        <v>1421</v>
      </c>
      <c r="AC46" s="124">
        <v>23570.42</v>
      </c>
      <c r="AD46" s="163">
        <v>77752.600000000006</v>
      </c>
      <c r="AE46" s="149">
        <v>0</v>
      </c>
      <c r="AF46" s="150">
        <v>0</v>
      </c>
      <c r="AG46" s="146">
        <v>79910</v>
      </c>
      <c r="AH46" s="123">
        <v>58.9</v>
      </c>
      <c r="AI46" s="123">
        <v>0</v>
      </c>
      <c r="AK46" s="46">
        <v>12.69</v>
      </c>
      <c r="AL46" s="47">
        <v>11.58</v>
      </c>
      <c r="AM46" s="91">
        <v>11.98</v>
      </c>
      <c r="AN46" s="32">
        <v>11.97</v>
      </c>
      <c r="AQ46" s="134">
        <f t="shared" si="0"/>
        <v>43252</v>
      </c>
      <c r="AR46" s="251">
        <v>86</v>
      </c>
      <c r="AS46" s="251">
        <v>63</v>
      </c>
      <c r="AT46" s="260">
        <v>50</v>
      </c>
      <c r="AU46" s="60"/>
      <c r="AV46" s="58">
        <v>1</v>
      </c>
      <c r="AW46" s="251">
        <v>0</v>
      </c>
      <c r="AX46" s="251">
        <v>7</v>
      </c>
      <c r="AY46" s="251">
        <v>1</v>
      </c>
      <c r="AZ46" s="251">
        <v>0</v>
      </c>
      <c r="BA46" s="251">
        <v>0</v>
      </c>
      <c r="BB46" s="251">
        <v>1</v>
      </c>
      <c r="BC46" s="251">
        <v>0</v>
      </c>
      <c r="BD46" s="252">
        <v>1</v>
      </c>
      <c r="BE46" s="323"/>
    </row>
    <row r="47" spans="1:57" ht="18" customHeight="1" x14ac:dyDescent="0.25">
      <c r="A47" s="87">
        <v>43282</v>
      </c>
      <c r="B47" s="90">
        <v>0</v>
      </c>
      <c r="C47" s="40">
        <v>0</v>
      </c>
      <c r="D47" s="40">
        <v>0</v>
      </c>
      <c r="E47" s="90">
        <v>0</v>
      </c>
      <c r="F47" s="90">
        <v>0</v>
      </c>
      <c r="G47" s="57">
        <v>0</v>
      </c>
      <c r="H47" s="57"/>
      <c r="I47" s="57">
        <v>0</v>
      </c>
      <c r="J47" s="57">
        <v>0</v>
      </c>
      <c r="K47" s="57">
        <v>6035.86</v>
      </c>
      <c r="L47" s="4">
        <v>0</v>
      </c>
      <c r="M47" s="4">
        <v>0</v>
      </c>
      <c r="N47" s="88">
        <v>0</v>
      </c>
      <c r="O47" s="4">
        <v>0</v>
      </c>
      <c r="P47" s="127">
        <v>0</v>
      </c>
      <c r="Q47" s="4">
        <v>214</v>
      </c>
      <c r="R47" s="4">
        <v>0</v>
      </c>
      <c r="S47" s="4">
        <v>0</v>
      </c>
      <c r="T47" s="5">
        <v>2163.48</v>
      </c>
      <c r="U47" s="5">
        <v>0</v>
      </c>
      <c r="V47" s="5">
        <v>18167.47</v>
      </c>
      <c r="W47" s="5">
        <v>4279.01</v>
      </c>
      <c r="X47" s="5">
        <v>4756.01</v>
      </c>
      <c r="Y47" s="5">
        <v>313</v>
      </c>
      <c r="Z47" s="5">
        <v>477</v>
      </c>
      <c r="AA47" s="5">
        <v>91</v>
      </c>
      <c r="AB47" s="55">
        <v>1364</v>
      </c>
      <c r="AC47" s="128">
        <v>28017.05</v>
      </c>
      <c r="AD47" s="164">
        <v>103606.17</v>
      </c>
      <c r="AE47" s="149">
        <v>0</v>
      </c>
      <c r="AF47" s="150">
        <v>0</v>
      </c>
      <c r="AG47" s="151">
        <v>19190</v>
      </c>
      <c r="AH47" s="123">
        <v>78.7</v>
      </c>
      <c r="AI47" s="123">
        <v>0</v>
      </c>
      <c r="AK47" s="129">
        <v>0</v>
      </c>
      <c r="AL47" s="130">
        <v>0</v>
      </c>
      <c r="AM47" s="91">
        <v>12.12</v>
      </c>
      <c r="AN47" s="32">
        <v>12.12</v>
      </c>
      <c r="AQ47" s="134">
        <f t="shared" si="0"/>
        <v>43282</v>
      </c>
      <c r="AR47" s="251">
        <v>0</v>
      </c>
      <c r="AS47" s="251">
        <v>0</v>
      </c>
      <c r="AT47" s="260">
        <v>91</v>
      </c>
      <c r="AU47" s="60"/>
      <c r="AV47" s="58">
        <v>0</v>
      </c>
      <c r="AW47" s="251">
        <v>0</v>
      </c>
      <c r="AX47" s="251">
        <v>0</v>
      </c>
      <c r="AY47" s="251">
        <v>0</v>
      </c>
      <c r="AZ47" s="251">
        <v>0</v>
      </c>
      <c r="BA47" s="251">
        <v>0</v>
      </c>
      <c r="BB47" s="251">
        <v>1</v>
      </c>
      <c r="BC47" s="251">
        <v>0</v>
      </c>
      <c r="BD47" s="252">
        <v>0</v>
      </c>
      <c r="BE47" s="323"/>
    </row>
    <row r="48" spans="1:57" ht="18" customHeight="1" x14ac:dyDescent="0.25">
      <c r="A48" s="87">
        <v>43313</v>
      </c>
      <c r="B48" s="90">
        <v>0</v>
      </c>
      <c r="C48" s="40">
        <v>0</v>
      </c>
      <c r="D48" s="40">
        <v>0</v>
      </c>
      <c r="E48" s="90">
        <v>0</v>
      </c>
      <c r="F48" s="90">
        <v>0</v>
      </c>
      <c r="G48" s="57">
        <v>0</v>
      </c>
      <c r="H48" s="57">
        <v>0</v>
      </c>
      <c r="I48" s="57">
        <v>0</v>
      </c>
      <c r="J48" s="57">
        <v>0</v>
      </c>
      <c r="K48" s="57">
        <v>0</v>
      </c>
      <c r="L48" s="4">
        <v>0</v>
      </c>
      <c r="M48" s="4">
        <v>0</v>
      </c>
      <c r="N48" s="88">
        <v>0</v>
      </c>
      <c r="O48" s="4">
        <v>0</v>
      </c>
      <c r="P48" s="127">
        <v>0</v>
      </c>
      <c r="Q48" s="4">
        <v>199</v>
      </c>
      <c r="R48" s="4">
        <v>0</v>
      </c>
      <c r="S48" s="4">
        <v>0</v>
      </c>
      <c r="T48" s="5">
        <v>0</v>
      </c>
      <c r="U48" s="5">
        <v>0</v>
      </c>
      <c r="V48" s="5">
        <v>0</v>
      </c>
      <c r="W48" s="5">
        <v>0</v>
      </c>
      <c r="X48" s="5">
        <v>0</v>
      </c>
      <c r="Y48" s="5">
        <v>164</v>
      </c>
      <c r="Z48" s="5">
        <v>0</v>
      </c>
      <c r="AA48" s="5">
        <v>0</v>
      </c>
      <c r="AB48" s="55">
        <v>1265</v>
      </c>
      <c r="AC48" s="128">
        <v>10126.52</v>
      </c>
      <c r="AD48" s="164">
        <v>113732.69</v>
      </c>
      <c r="AE48" s="149">
        <v>0</v>
      </c>
      <c r="AF48" s="150">
        <v>0</v>
      </c>
      <c r="AG48" s="151">
        <v>0</v>
      </c>
      <c r="AH48" s="123">
        <v>1121.9000000000001</v>
      </c>
      <c r="AI48" s="123">
        <v>2540.4499999999998</v>
      </c>
      <c r="AK48" s="129">
        <v>0</v>
      </c>
      <c r="AL48" s="130">
        <v>0</v>
      </c>
      <c r="AM48" s="91">
        <v>0</v>
      </c>
      <c r="AN48" s="32">
        <v>0</v>
      </c>
      <c r="AQ48" s="134">
        <f t="shared" si="0"/>
        <v>43313</v>
      </c>
      <c r="AR48" s="251">
        <v>0</v>
      </c>
      <c r="AS48" s="251">
        <v>0</v>
      </c>
      <c r="AT48" s="260">
        <v>0</v>
      </c>
      <c r="AU48" s="60"/>
      <c r="AV48" s="58">
        <v>0</v>
      </c>
      <c r="AW48" s="251">
        <v>0</v>
      </c>
      <c r="AX48" s="251">
        <v>0</v>
      </c>
      <c r="AY48" s="251">
        <v>0</v>
      </c>
      <c r="AZ48" s="251">
        <v>0</v>
      </c>
      <c r="BA48" s="251">
        <v>0</v>
      </c>
      <c r="BB48" s="251">
        <v>0</v>
      </c>
      <c r="BC48" s="251">
        <v>0</v>
      </c>
      <c r="BD48" s="252">
        <v>0</v>
      </c>
      <c r="BE48" s="323"/>
    </row>
    <row r="49" spans="1:57" ht="15" x14ac:dyDescent="0.25">
      <c r="A49" s="87">
        <v>43344</v>
      </c>
      <c r="B49" s="90">
        <v>2182.4699999999998</v>
      </c>
      <c r="C49" s="40">
        <v>0</v>
      </c>
      <c r="D49" s="142">
        <v>22398.04</v>
      </c>
      <c r="E49" s="90">
        <v>0</v>
      </c>
      <c r="F49" s="90">
        <v>4038.85</v>
      </c>
      <c r="G49" s="57">
        <v>4400.8500000000004</v>
      </c>
      <c r="H49" s="57">
        <v>0</v>
      </c>
      <c r="I49" s="57">
        <v>362</v>
      </c>
      <c r="J49" s="57">
        <v>183</v>
      </c>
      <c r="K49" s="57">
        <v>6123.39</v>
      </c>
      <c r="L49" s="4">
        <v>3997.62</v>
      </c>
      <c r="M49" s="4">
        <v>0</v>
      </c>
      <c r="N49" s="141">
        <v>54136.49</v>
      </c>
      <c r="O49" s="4">
        <v>8407.49</v>
      </c>
      <c r="P49" s="127">
        <v>9442.49</v>
      </c>
      <c r="Q49" s="4">
        <v>508</v>
      </c>
      <c r="R49" s="4">
        <v>1035</v>
      </c>
      <c r="S49" s="4">
        <v>167</v>
      </c>
      <c r="T49" s="168">
        <v>2345.8200000000002</v>
      </c>
      <c r="U49" s="5">
        <v>0</v>
      </c>
      <c r="V49" s="5">
        <v>28160.06</v>
      </c>
      <c r="W49" s="5">
        <v>4888.24</v>
      </c>
      <c r="X49" s="168">
        <v>5387.24</v>
      </c>
      <c r="Y49" s="5">
        <v>380</v>
      </c>
      <c r="Z49" s="5">
        <v>499</v>
      </c>
      <c r="AA49" s="5">
        <v>91</v>
      </c>
      <c r="AB49" s="55">
        <v>646</v>
      </c>
      <c r="AC49" s="128">
        <v>0</v>
      </c>
      <c r="AD49" s="164">
        <v>105206.78</v>
      </c>
      <c r="AE49" s="149">
        <v>0</v>
      </c>
      <c r="AF49" s="150">
        <v>0</v>
      </c>
      <c r="AG49" s="151">
        <v>100010</v>
      </c>
      <c r="AH49" s="123"/>
      <c r="AI49" s="123">
        <v>32581.54</v>
      </c>
      <c r="AK49" s="129">
        <v>13.14</v>
      </c>
      <c r="AL49" s="130">
        <v>11.56</v>
      </c>
      <c r="AM49" s="91">
        <v>11.67</v>
      </c>
      <c r="AN49" s="32">
        <v>11.96</v>
      </c>
      <c r="AQ49" s="134">
        <f t="shared" si="0"/>
        <v>43344</v>
      </c>
      <c r="AR49" s="251">
        <v>183</v>
      </c>
      <c r="AS49" s="251">
        <v>167</v>
      </c>
      <c r="AT49" s="260">
        <v>91</v>
      </c>
      <c r="AU49" s="60"/>
      <c r="AV49" s="58">
        <v>2</v>
      </c>
      <c r="AW49" s="251">
        <v>1</v>
      </c>
      <c r="AX49" s="251">
        <v>3</v>
      </c>
      <c r="AY49" s="251">
        <v>2</v>
      </c>
      <c r="AZ49" s="251">
        <v>1</v>
      </c>
      <c r="BA49" s="251">
        <v>1</v>
      </c>
      <c r="BB49" s="251">
        <v>1</v>
      </c>
      <c r="BC49" s="251">
        <v>0</v>
      </c>
      <c r="BD49" s="252">
        <v>3</v>
      </c>
      <c r="BE49" s="323"/>
    </row>
    <row r="50" spans="1:57" ht="15" x14ac:dyDescent="0.25">
      <c r="A50" s="87">
        <v>43374</v>
      </c>
      <c r="B50" s="90">
        <v>5169.83</v>
      </c>
      <c r="C50" s="40">
        <v>0</v>
      </c>
      <c r="D50" s="142">
        <v>30773.759999999998</v>
      </c>
      <c r="E50" s="90">
        <v>0</v>
      </c>
      <c r="F50" s="90">
        <v>9673.9699999999993</v>
      </c>
      <c r="G50" s="160">
        <v>10401.974700000001</v>
      </c>
      <c r="H50" s="57">
        <v>0</v>
      </c>
      <c r="I50" s="57">
        <v>728</v>
      </c>
      <c r="J50" s="57">
        <v>342</v>
      </c>
      <c r="K50" s="57">
        <v>5990.6</v>
      </c>
      <c r="L50" s="4">
        <v>11275.1</v>
      </c>
      <c r="M50" s="4">
        <v>0</v>
      </c>
      <c r="N50" s="141">
        <v>50309.74</v>
      </c>
      <c r="O50" s="4">
        <v>22654.3</v>
      </c>
      <c r="P50" s="127">
        <v>25163.302</v>
      </c>
      <c r="Q50" s="4">
        <v>419</v>
      </c>
      <c r="R50" s="4">
        <v>2509</v>
      </c>
      <c r="S50" s="4">
        <v>381</v>
      </c>
      <c r="T50" s="168">
        <v>12207.66</v>
      </c>
      <c r="U50" s="5">
        <v>0</v>
      </c>
      <c r="V50" s="5">
        <v>27839.67</v>
      </c>
      <c r="W50" s="5">
        <v>24856.22</v>
      </c>
      <c r="X50" s="168">
        <v>27310.2215</v>
      </c>
      <c r="Y50" s="5">
        <v>374</v>
      </c>
      <c r="Z50" s="5">
        <v>2454</v>
      </c>
      <c r="AA50" s="5">
        <v>435</v>
      </c>
      <c r="AB50" s="55">
        <v>1762</v>
      </c>
      <c r="AC50" s="158">
        <v>11539.44</v>
      </c>
      <c r="AD50" s="164">
        <v>88093.63</v>
      </c>
      <c r="AE50" s="149">
        <v>0</v>
      </c>
      <c r="AF50" s="150">
        <v>0</v>
      </c>
      <c r="AG50" s="159">
        <v>108050</v>
      </c>
      <c r="AH50" s="123">
        <v>1115</v>
      </c>
      <c r="AI50" s="123">
        <v>2788.27</v>
      </c>
      <c r="AK50" s="129">
        <v>12.71</v>
      </c>
      <c r="AL50" s="130">
        <v>11.84</v>
      </c>
      <c r="AM50" s="91">
        <v>11.68</v>
      </c>
      <c r="AN50" s="32">
        <v>11.92</v>
      </c>
      <c r="AQ50" s="1">
        <f t="shared" si="0"/>
        <v>43374</v>
      </c>
      <c r="AR50" s="251">
        <v>342</v>
      </c>
      <c r="AS50" s="251">
        <v>381</v>
      </c>
      <c r="AT50" s="251">
        <v>435</v>
      </c>
      <c r="AU50" s="60"/>
      <c r="AV50" s="251">
        <v>1</v>
      </c>
      <c r="AW50" s="251">
        <v>1</v>
      </c>
      <c r="AX50" s="251">
        <v>8</v>
      </c>
      <c r="AY50" s="251">
        <v>1</v>
      </c>
      <c r="AZ50" s="251">
        <v>0</v>
      </c>
      <c r="BA50" s="251">
        <v>3</v>
      </c>
      <c r="BB50" s="251">
        <v>1</v>
      </c>
      <c r="BC50" s="251">
        <v>2</v>
      </c>
      <c r="BD50" s="252">
        <v>3</v>
      </c>
      <c r="BE50" s="323"/>
    </row>
    <row r="51" spans="1:57" ht="15" x14ac:dyDescent="0.25">
      <c r="A51" s="87">
        <v>43405</v>
      </c>
      <c r="B51" s="90">
        <v>0</v>
      </c>
      <c r="C51" s="40">
        <v>0</v>
      </c>
      <c r="D51" s="142">
        <v>0</v>
      </c>
      <c r="E51" s="90">
        <v>0</v>
      </c>
      <c r="F51" s="90">
        <v>0</v>
      </c>
      <c r="G51" s="160">
        <v>0</v>
      </c>
      <c r="H51" s="57">
        <v>0</v>
      </c>
      <c r="I51" s="57">
        <v>0</v>
      </c>
      <c r="J51" s="57">
        <v>0</v>
      </c>
      <c r="K51" s="57">
        <v>5880.96</v>
      </c>
      <c r="L51" s="4">
        <v>1569.13</v>
      </c>
      <c r="M51" s="4">
        <v>0</v>
      </c>
      <c r="N51" s="141">
        <v>0</v>
      </c>
      <c r="O51" s="4">
        <v>3329.35</v>
      </c>
      <c r="P51" s="127">
        <v>3661.35</v>
      </c>
      <c r="Q51" s="4">
        <v>353</v>
      </c>
      <c r="R51" s="4">
        <v>332</v>
      </c>
      <c r="S51" s="4">
        <v>48</v>
      </c>
      <c r="T51" s="168">
        <v>2912.82</v>
      </c>
      <c r="U51" s="5">
        <v>0</v>
      </c>
      <c r="V51" s="5">
        <v>21404.31</v>
      </c>
      <c r="W51" s="5">
        <v>5717.7</v>
      </c>
      <c r="X51" s="168">
        <v>6318.7</v>
      </c>
      <c r="Y51" s="5">
        <v>318</v>
      </c>
      <c r="Z51" s="5">
        <v>601</v>
      </c>
      <c r="AA51" s="5">
        <v>115</v>
      </c>
      <c r="AB51" s="55">
        <v>1173</v>
      </c>
      <c r="AC51" s="158">
        <v>11073.61</v>
      </c>
      <c r="AD51" s="164">
        <v>94685.29</v>
      </c>
      <c r="AE51" s="149">
        <v>0</v>
      </c>
      <c r="AF51" s="150">
        <v>0</v>
      </c>
      <c r="AG51" s="159">
        <v>24470</v>
      </c>
      <c r="AH51" s="167">
        <v>1589.3</v>
      </c>
      <c r="AI51" s="166">
        <v>2351.25</v>
      </c>
      <c r="AK51" s="129">
        <v>0</v>
      </c>
      <c r="AL51" s="130">
        <v>10.94</v>
      </c>
      <c r="AM51" s="91">
        <v>11.82</v>
      </c>
      <c r="AN51" s="32">
        <v>11.49</v>
      </c>
      <c r="AQ51" s="1">
        <f t="shared" si="0"/>
        <v>43405</v>
      </c>
      <c r="AR51" s="251">
        <v>0</v>
      </c>
      <c r="AS51" s="251">
        <v>48</v>
      </c>
      <c r="AT51" s="251">
        <v>115</v>
      </c>
      <c r="AU51" s="60"/>
      <c r="AV51" s="59">
        <v>0</v>
      </c>
      <c r="AW51" s="59">
        <v>0</v>
      </c>
      <c r="AX51" s="59">
        <v>0</v>
      </c>
      <c r="AY51" s="59">
        <v>0</v>
      </c>
      <c r="AZ51" s="59">
        <v>0</v>
      </c>
      <c r="BA51" s="59">
        <v>0</v>
      </c>
      <c r="BB51" s="59">
        <v>0</v>
      </c>
      <c r="BC51" s="59">
        <v>1</v>
      </c>
      <c r="BD51" s="207">
        <v>2</v>
      </c>
      <c r="BE51" s="323"/>
    </row>
    <row r="52" spans="1:57" ht="15" x14ac:dyDescent="0.25">
      <c r="A52" s="87">
        <v>43435</v>
      </c>
      <c r="B52" s="90">
        <v>4749.63</v>
      </c>
      <c r="C52" s="40">
        <v>0</v>
      </c>
      <c r="D52" s="142">
        <v>58831.39</v>
      </c>
      <c r="E52" s="90">
        <v>0</v>
      </c>
      <c r="F52" s="169">
        <v>8745.02</v>
      </c>
      <c r="G52" s="142">
        <v>9189.02</v>
      </c>
      <c r="H52" s="57">
        <v>0</v>
      </c>
      <c r="I52" s="57">
        <v>444</v>
      </c>
      <c r="J52" s="57">
        <v>332</v>
      </c>
      <c r="K52" s="57">
        <v>6020.26</v>
      </c>
      <c r="L52" s="141">
        <v>17805</v>
      </c>
      <c r="M52" s="4">
        <v>0</v>
      </c>
      <c r="N52" s="141">
        <v>34072.49</v>
      </c>
      <c r="O52" s="141">
        <v>36262.58</v>
      </c>
      <c r="P52" s="141">
        <v>39427.58</v>
      </c>
      <c r="Q52" s="4">
        <v>887</v>
      </c>
      <c r="R52" s="4">
        <v>3165</v>
      </c>
      <c r="S52" s="4">
        <v>557</v>
      </c>
      <c r="T52" s="168">
        <v>16833.78</v>
      </c>
      <c r="U52" s="5">
        <v>0</v>
      </c>
      <c r="V52" s="168">
        <v>36818.58</v>
      </c>
      <c r="W52" s="168">
        <v>34448.75</v>
      </c>
      <c r="X52" s="168">
        <v>37379.75</v>
      </c>
      <c r="Y52" s="5">
        <v>281</v>
      </c>
      <c r="Z52" s="5">
        <v>2931</v>
      </c>
      <c r="AA52" s="5">
        <v>528</v>
      </c>
      <c r="AB52" s="55">
        <v>2658</v>
      </c>
      <c r="AC52" s="158">
        <v>3763.46</v>
      </c>
      <c r="AD52" s="164">
        <v>59060.34</v>
      </c>
      <c r="AE52" s="149">
        <v>0</v>
      </c>
      <c r="AF52" s="150">
        <v>0</v>
      </c>
      <c r="AG52" s="159">
        <v>106380</v>
      </c>
      <c r="AH52" s="123">
        <v>34572.1</v>
      </c>
      <c r="AI52" s="123">
        <v>90160</v>
      </c>
      <c r="AK52" s="129">
        <v>12.98</v>
      </c>
      <c r="AL52" s="130">
        <v>11.74</v>
      </c>
      <c r="AM52" s="91">
        <v>11.68</v>
      </c>
      <c r="AN52" s="32">
        <v>11.85</v>
      </c>
      <c r="AQ52" s="1">
        <f t="shared" si="0"/>
        <v>43435</v>
      </c>
      <c r="AR52" s="251">
        <v>332</v>
      </c>
      <c r="AS52" s="251">
        <v>557</v>
      </c>
      <c r="AT52" s="251">
        <v>528</v>
      </c>
      <c r="AU52" s="60"/>
      <c r="AV52" s="59">
        <v>1</v>
      </c>
      <c r="AW52" s="59">
        <v>1</v>
      </c>
      <c r="AX52" s="59">
        <v>9</v>
      </c>
      <c r="AY52" s="59">
        <v>2</v>
      </c>
      <c r="AZ52" s="59">
        <v>0</v>
      </c>
      <c r="BA52" s="59">
        <v>1</v>
      </c>
      <c r="BB52" s="59">
        <v>1</v>
      </c>
      <c r="BC52" s="59">
        <v>1</v>
      </c>
      <c r="BD52" s="207">
        <v>0</v>
      </c>
      <c r="BE52" s="323"/>
    </row>
    <row r="53" spans="1:57" ht="15" x14ac:dyDescent="0.25">
      <c r="A53" s="184">
        <v>43466</v>
      </c>
      <c r="B53" s="169">
        <v>11194.83</v>
      </c>
      <c r="C53" s="40">
        <v>0</v>
      </c>
      <c r="D53" s="142">
        <v>45909.74</v>
      </c>
      <c r="E53" s="90">
        <v>0</v>
      </c>
      <c r="F53" s="169">
        <v>21223.56</v>
      </c>
      <c r="G53" s="142">
        <v>22543.56</v>
      </c>
      <c r="H53" s="57">
        <v>0</v>
      </c>
      <c r="I53" s="57">
        <v>1320</v>
      </c>
      <c r="J53" s="57">
        <v>720</v>
      </c>
      <c r="K53" s="57">
        <v>6036.7</v>
      </c>
      <c r="L53" s="141">
        <v>22311.040000000001</v>
      </c>
      <c r="M53" s="4">
        <v>0</v>
      </c>
      <c r="N53" s="141">
        <v>6987.65</v>
      </c>
      <c r="O53" s="141">
        <v>46423.28</v>
      </c>
      <c r="P53" s="141">
        <v>51130.28</v>
      </c>
      <c r="Q53" s="4">
        <v>111</v>
      </c>
      <c r="R53" s="4">
        <v>4707</v>
      </c>
      <c r="S53" s="4">
        <v>716</v>
      </c>
      <c r="T53" s="168">
        <v>19291.39</v>
      </c>
      <c r="U53" s="5">
        <v>237</v>
      </c>
      <c r="V53" s="168">
        <v>47723.67</v>
      </c>
      <c r="W53" s="168">
        <v>40132.910000000003</v>
      </c>
      <c r="X53" s="168">
        <v>43757.91</v>
      </c>
      <c r="Y53" s="5">
        <v>271</v>
      </c>
      <c r="Z53" s="5">
        <v>3625</v>
      </c>
      <c r="AA53" s="5">
        <v>642</v>
      </c>
      <c r="AB53" s="55">
        <v>3455</v>
      </c>
      <c r="AC53" s="158">
        <v>4985.6099999999997</v>
      </c>
      <c r="AD53" s="164">
        <v>11248.69</v>
      </c>
      <c r="AE53" s="149">
        <v>0</v>
      </c>
      <c r="AF53" s="150">
        <v>0</v>
      </c>
      <c r="AG53" s="159">
        <v>107120</v>
      </c>
      <c r="AH53" s="123"/>
      <c r="AI53" s="123"/>
      <c r="AJ53" s="174">
        <f>B53*K53*3.97/F53/1000</f>
        <v>12.641231072269211</v>
      </c>
      <c r="AK53" s="129">
        <v>12.64</v>
      </c>
      <c r="AL53" s="130">
        <v>11.52</v>
      </c>
      <c r="AM53" s="91">
        <v>11.53</v>
      </c>
      <c r="AN53" s="32">
        <v>11.745469999999999</v>
      </c>
      <c r="AQ53" s="1">
        <f t="shared" si="0"/>
        <v>43466</v>
      </c>
      <c r="AR53" s="251">
        <v>720</v>
      </c>
      <c r="AS53" s="251">
        <v>716</v>
      </c>
      <c r="AT53" s="251">
        <v>642</v>
      </c>
      <c r="AU53" s="60"/>
      <c r="AV53" s="59">
        <v>0</v>
      </c>
      <c r="AW53" s="59">
        <v>1</v>
      </c>
      <c r="AX53" s="59">
        <v>15</v>
      </c>
      <c r="AY53" s="59">
        <v>0</v>
      </c>
      <c r="AZ53" s="59">
        <v>0</v>
      </c>
      <c r="BA53" s="59">
        <v>1</v>
      </c>
      <c r="BB53" s="59">
        <v>0</v>
      </c>
      <c r="BC53" s="59">
        <v>1</v>
      </c>
      <c r="BD53" s="207">
        <v>7</v>
      </c>
      <c r="BE53" s="325">
        <v>92.98</v>
      </c>
    </row>
    <row r="54" spans="1:57" ht="15" x14ac:dyDescent="0.25">
      <c r="A54" s="184">
        <v>43497</v>
      </c>
      <c r="B54" s="169">
        <v>10363.469999999999</v>
      </c>
      <c r="C54" s="40">
        <v>0</v>
      </c>
      <c r="D54" s="142">
        <v>77976.44</v>
      </c>
      <c r="E54" s="90">
        <v>0</v>
      </c>
      <c r="F54" s="169">
        <v>17798.52</v>
      </c>
      <c r="G54" s="142">
        <v>18637.02</v>
      </c>
      <c r="H54" s="57">
        <v>0</v>
      </c>
      <c r="I54" s="57">
        <v>838.5</v>
      </c>
      <c r="J54" s="57">
        <v>555</v>
      </c>
      <c r="K54" s="57">
        <v>5670</v>
      </c>
      <c r="L54" s="141">
        <v>11990.64</v>
      </c>
      <c r="M54" s="4">
        <v>0</v>
      </c>
      <c r="N54" s="141">
        <v>55932.97</v>
      </c>
      <c r="O54" s="141">
        <v>22858.74</v>
      </c>
      <c r="P54" s="141">
        <v>25106.74</v>
      </c>
      <c r="Q54" s="4">
        <v>942</v>
      </c>
      <c r="R54" s="4">
        <v>2248</v>
      </c>
      <c r="S54" s="4">
        <v>399</v>
      </c>
      <c r="T54" s="168">
        <v>18422.439999999999</v>
      </c>
      <c r="U54" s="5">
        <v>0</v>
      </c>
      <c r="V54" s="168">
        <v>34769.24</v>
      </c>
      <c r="W54" s="168">
        <v>34769.24</v>
      </c>
      <c r="X54" s="168">
        <v>37285.24</v>
      </c>
      <c r="Y54" s="5">
        <v>1067</v>
      </c>
      <c r="Z54" s="5">
        <v>2516</v>
      </c>
      <c r="AA54" s="5">
        <v>567</v>
      </c>
      <c r="AB54" s="55">
        <v>2742</v>
      </c>
      <c r="AC54" s="158">
        <v>31129.759999999998</v>
      </c>
      <c r="AD54" s="164">
        <v>1601.8999999999942</v>
      </c>
      <c r="AE54" s="149">
        <v>0</v>
      </c>
      <c r="AF54" s="150">
        <v>0</v>
      </c>
      <c r="AG54" s="159">
        <v>174640</v>
      </c>
      <c r="AH54" s="123"/>
      <c r="AI54" s="123"/>
      <c r="AJ54" s="174">
        <f>B54*K54*3.97/F54/1000</f>
        <v>13.10674558069997</v>
      </c>
      <c r="AK54" s="129">
        <v>13.11</v>
      </c>
      <c r="AL54" s="130">
        <v>11.81</v>
      </c>
      <c r="AM54" s="91">
        <v>11.93</v>
      </c>
      <c r="AN54" s="32">
        <v>12.12</v>
      </c>
      <c r="AO54" s="56"/>
      <c r="AP54" s="56"/>
      <c r="AQ54" s="1">
        <f t="shared" si="0"/>
        <v>43497</v>
      </c>
      <c r="AR54" s="251">
        <v>555</v>
      </c>
      <c r="AS54" s="251">
        <v>399</v>
      </c>
      <c r="AT54" s="251">
        <v>567</v>
      </c>
      <c r="AU54" s="60"/>
      <c r="AV54" s="59">
        <v>0</v>
      </c>
      <c r="AW54" s="59">
        <v>2</v>
      </c>
      <c r="AX54" s="59">
        <v>15</v>
      </c>
      <c r="AY54" s="59">
        <v>0</v>
      </c>
      <c r="AZ54" s="59">
        <v>2</v>
      </c>
      <c r="BA54" s="59">
        <v>3</v>
      </c>
      <c r="BB54" s="59">
        <v>0</v>
      </c>
      <c r="BC54" s="59">
        <v>2</v>
      </c>
      <c r="BD54" s="207">
        <v>3</v>
      </c>
      <c r="BE54" s="325">
        <v>67.11</v>
      </c>
    </row>
    <row r="55" spans="1:57" ht="15" x14ac:dyDescent="0.25">
      <c r="A55" s="184">
        <v>43525</v>
      </c>
      <c r="B55" s="169">
        <v>4513.4799999999996</v>
      </c>
      <c r="C55" s="40">
        <v>0</v>
      </c>
      <c r="D55" s="142">
        <v>52814.97</v>
      </c>
      <c r="E55" s="90">
        <v>0</v>
      </c>
      <c r="F55" s="169">
        <v>7229.72</v>
      </c>
      <c r="G55" s="142">
        <v>7722.72</v>
      </c>
      <c r="H55" s="57">
        <v>0</v>
      </c>
      <c r="I55" s="57">
        <v>493</v>
      </c>
      <c r="J55" s="57">
        <v>308</v>
      </c>
      <c r="K55" s="171">
        <v>5371.35</v>
      </c>
      <c r="L55" s="141">
        <v>15394.94</v>
      </c>
      <c r="M55" s="4">
        <v>0</v>
      </c>
      <c r="N55" s="141">
        <v>27443.42</v>
      </c>
      <c r="O55" s="141">
        <v>26966.23</v>
      </c>
      <c r="P55" s="141">
        <v>30446.23</v>
      </c>
      <c r="Q55" s="4">
        <v>761</v>
      </c>
      <c r="R55" s="4">
        <v>3480</v>
      </c>
      <c r="S55" s="4">
        <v>646</v>
      </c>
      <c r="T55" s="168">
        <v>14048.22</v>
      </c>
      <c r="U55" s="5">
        <v>0</v>
      </c>
      <c r="V55" s="168">
        <v>33528.620000000003</v>
      </c>
      <c r="W55" s="168">
        <v>24985.5</v>
      </c>
      <c r="X55" s="168">
        <v>27761.5</v>
      </c>
      <c r="Y55" s="5">
        <v>613</v>
      </c>
      <c r="Z55" s="5">
        <v>2776</v>
      </c>
      <c r="AA55" s="5">
        <v>584</v>
      </c>
      <c r="AB55" s="55">
        <v>2376</v>
      </c>
      <c r="AC55" s="158">
        <v>44326.48</v>
      </c>
      <c r="AD55" s="164">
        <v>11971.74</v>
      </c>
      <c r="AE55" s="149">
        <v>0</v>
      </c>
      <c r="AF55" s="150">
        <v>0</v>
      </c>
      <c r="AG55" s="159">
        <v>105880</v>
      </c>
      <c r="AK55" s="129">
        <v>13.31</v>
      </c>
      <c r="AL55" s="130">
        <v>12.17</v>
      </c>
      <c r="AM55" s="91">
        <v>11.99</v>
      </c>
      <c r="AN55" s="32">
        <v>12.33</v>
      </c>
      <c r="AQ55" s="1">
        <f t="shared" si="0"/>
        <v>43525</v>
      </c>
      <c r="AR55" s="251">
        <v>308</v>
      </c>
      <c r="AS55" s="251">
        <v>646</v>
      </c>
      <c r="AT55" s="251">
        <v>584</v>
      </c>
      <c r="AU55" s="60"/>
      <c r="AV55" s="59">
        <v>1</v>
      </c>
      <c r="AW55" s="59">
        <v>0</v>
      </c>
      <c r="AX55" s="59">
        <v>20</v>
      </c>
      <c r="AY55" s="59">
        <v>0</v>
      </c>
      <c r="AZ55" s="59">
        <v>1</v>
      </c>
      <c r="BA55" s="59">
        <v>0</v>
      </c>
      <c r="BB55" s="59">
        <v>0</v>
      </c>
      <c r="BC55" s="59">
        <v>2</v>
      </c>
      <c r="BD55" s="207">
        <v>1</v>
      </c>
      <c r="BE55" s="325">
        <v>64.989199999999997</v>
      </c>
    </row>
    <row r="56" spans="1:57" ht="15" x14ac:dyDescent="0.25">
      <c r="A56" s="184">
        <v>43556</v>
      </c>
      <c r="B56" s="169">
        <v>4421.47</v>
      </c>
      <c r="C56" s="40">
        <v>0</v>
      </c>
      <c r="D56" s="142">
        <v>15532.14</v>
      </c>
      <c r="E56" s="90">
        <v>0</v>
      </c>
      <c r="F56" s="169">
        <v>7875.46</v>
      </c>
      <c r="G56" s="142">
        <v>8397.4599999999991</v>
      </c>
      <c r="H56" s="57">
        <v>0</v>
      </c>
      <c r="I56" s="57">
        <v>522</v>
      </c>
      <c r="J56" s="57">
        <v>297</v>
      </c>
      <c r="K56" s="172">
        <v>5505.29</v>
      </c>
      <c r="L56" s="141">
        <v>8404.73</v>
      </c>
      <c r="M56" s="4">
        <v>0</v>
      </c>
      <c r="N56" s="141">
        <v>56428.34</v>
      </c>
      <c r="O56" s="141">
        <v>16340.13</v>
      </c>
      <c r="P56" s="141">
        <v>18210.129999999997</v>
      </c>
      <c r="Q56" s="4">
        <v>537</v>
      </c>
      <c r="R56" s="4">
        <v>1870</v>
      </c>
      <c r="S56" s="4">
        <v>321</v>
      </c>
      <c r="T56" s="168">
        <v>9196.07</v>
      </c>
      <c r="U56" s="5">
        <v>0</v>
      </c>
      <c r="V56" s="168">
        <v>48916.43</v>
      </c>
      <c r="W56" s="168">
        <v>17452.400000000001</v>
      </c>
      <c r="X56" s="168">
        <v>19298.400000000001</v>
      </c>
      <c r="Y56" s="5">
        <v>426</v>
      </c>
      <c r="Z56" s="5">
        <v>1846</v>
      </c>
      <c r="AA56" s="5">
        <v>351</v>
      </c>
      <c r="AB56" s="55">
        <v>1975</v>
      </c>
      <c r="AC56" s="158">
        <v>38378.78</v>
      </c>
      <c r="AD56" s="164">
        <v>28328.25</v>
      </c>
      <c r="AE56" s="149">
        <v>0</v>
      </c>
      <c r="AF56" s="150">
        <v>0</v>
      </c>
      <c r="AG56" s="159">
        <v>127480</v>
      </c>
      <c r="AK56" s="129">
        <v>12.27</v>
      </c>
      <c r="AL56" s="130">
        <v>11.24</v>
      </c>
      <c r="AM56" s="91">
        <v>11.52</v>
      </c>
      <c r="AN56" s="32">
        <v>11.56</v>
      </c>
      <c r="AO56" s="56"/>
      <c r="AP56" s="56"/>
      <c r="AQ56" s="1">
        <f t="shared" si="0"/>
        <v>43556</v>
      </c>
      <c r="AR56" s="251">
        <v>297</v>
      </c>
      <c r="AS56" s="251">
        <v>321</v>
      </c>
      <c r="AT56" s="251">
        <v>351</v>
      </c>
      <c r="AU56" s="60"/>
      <c r="AV56" s="59">
        <v>2</v>
      </c>
      <c r="AW56" s="59">
        <v>0</v>
      </c>
      <c r="AX56" s="59">
        <v>7</v>
      </c>
      <c r="AY56" s="59">
        <v>1</v>
      </c>
      <c r="AZ56" s="59">
        <v>2</v>
      </c>
      <c r="BA56" s="59">
        <v>5</v>
      </c>
      <c r="BB56" s="59">
        <v>1</v>
      </c>
      <c r="BC56" s="59">
        <v>2</v>
      </c>
      <c r="BD56" s="207">
        <v>2</v>
      </c>
      <c r="BE56" s="325">
        <v>90.924610000000001</v>
      </c>
    </row>
    <row r="57" spans="1:57" ht="15" x14ac:dyDescent="0.25">
      <c r="A57" s="184">
        <v>43586</v>
      </c>
      <c r="B57" s="169">
        <v>4161.9399999999996</v>
      </c>
      <c r="C57" s="40">
        <v>0</v>
      </c>
      <c r="D57" s="142">
        <v>37769.4</v>
      </c>
      <c r="E57" s="90">
        <v>0</v>
      </c>
      <c r="F57" s="169">
        <v>6764.88</v>
      </c>
      <c r="G57" s="142">
        <v>7210.88</v>
      </c>
      <c r="H57" s="57">
        <v>0</v>
      </c>
      <c r="I57" s="57">
        <v>446</v>
      </c>
      <c r="J57" s="57">
        <v>219</v>
      </c>
      <c r="K57" s="170">
        <v>4974.32</v>
      </c>
      <c r="L57" s="141">
        <v>8648.25</v>
      </c>
      <c r="M57" s="4">
        <v>0</v>
      </c>
      <c r="N57" s="141">
        <v>13655.17</v>
      </c>
      <c r="O57" s="141">
        <v>14338.23</v>
      </c>
      <c r="P57" s="141">
        <v>15913.23</v>
      </c>
      <c r="Q57" s="4">
        <v>332</v>
      </c>
      <c r="R57" s="4">
        <v>1575</v>
      </c>
      <c r="S57" s="4">
        <v>246</v>
      </c>
      <c r="T57" s="168">
        <v>9973.7900000000009</v>
      </c>
      <c r="U57" s="5">
        <v>0</v>
      </c>
      <c r="V57" s="168">
        <v>3194.28</v>
      </c>
      <c r="W57" s="168">
        <v>17261.669999999998</v>
      </c>
      <c r="X57" s="168">
        <v>18869.669999999998</v>
      </c>
      <c r="Y57" s="5">
        <v>314</v>
      </c>
      <c r="Z57" s="5">
        <v>1608</v>
      </c>
      <c r="AA57" s="5">
        <v>312</v>
      </c>
      <c r="AB57" s="55">
        <v>2087</v>
      </c>
      <c r="AC57" s="158">
        <v>11700.27</v>
      </c>
      <c r="AD57" s="164">
        <v>17244.54</v>
      </c>
      <c r="AE57" s="149">
        <v>0</v>
      </c>
      <c r="AF57" s="150">
        <v>0</v>
      </c>
      <c r="AG57" s="159">
        <v>54540</v>
      </c>
      <c r="AK57" s="129">
        <v>12.15</v>
      </c>
      <c r="AL57" s="130">
        <v>11.91</v>
      </c>
      <c r="AM57" s="91">
        <v>11.41</v>
      </c>
      <c r="AN57" s="32">
        <v>11.76</v>
      </c>
      <c r="AO57" s="56"/>
      <c r="AP57" s="56"/>
      <c r="AQ57" s="1">
        <f t="shared" si="0"/>
        <v>43586</v>
      </c>
      <c r="AR57" s="251">
        <v>219</v>
      </c>
      <c r="AS57" s="251">
        <v>246</v>
      </c>
      <c r="AT57" s="251">
        <v>312</v>
      </c>
      <c r="AU57" s="60"/>
      <c r="AV57" s="59">
        <v>1</v>
      </c>
      <c r="AW57" s="59">
        <v>0</v>
      </c>
      <c r="AX57" s="59">
        <v>8</v>
      </c>
      <c r="AY57" s="59">
        <v>0</v>
      </c>
      <c r="AZ57" s="59">
        <v>1</v>
      </c>
      <c r="BA57" s="59">
        <v>0</v>
      </c>
      <c r="BB57" s="59">
        <v>0</v>
      </c>
      <c r="BC57" s="59">
        <v>0</v>
      </c>
      <c r="BD57" s="207">
        <v>1</v>
      </c>
      <c r="BE57" s="325">
        <v>96.46</v>
      </c>
    </row>
    <row r="58" spans="1:57" ht="15" x14ac:dyDescent="0.25">
      <c r="A58" s="184">
        <v>43617</v>
      </c>
      <c r="B58" s="169">
        <v>755.72</v>
      </c>
      <c r="C58" s="40">
        <v>0</v>
      </c>
      <c r="D58" s="142">
        <v>46705.440000000002</v>
      </c>
      <c r="E58" s="90">
        <v>0</v>
      </c>
      <c r="F58" s="169">
        <v>1242.54</v>
      </c>
      <c r="G58" s="142">
        <v>1317.54</v>
      </c>
      <c r="H58" s="57">
        <v>0</v>
      </c>
      <c r="I58" s="57">
        <v>75</v>
      </c>
      <c r="J58" s="57">
        <v>79</v>
      </c>
      <c r="K58" s="172">
        <v>5385.7</v>
      </c>
      <c r="L58" s="141">
        <v>0</v>
      </c>
      <c r="M58" s="4">
        <v>0</v>
      </c>
      <c r="N58" s="141">
        <v>0</v>
      </c>
      <c r="O58" s="141">
        <v>0</v>
      </c>
      <c r="P58" s="141">
        <v>0</v>
      </c>
      <c r="Q58" s="4">
        <v>394</v>
      </c>
      <c r="R58" s="4">
        <v>0</v>
      </c>
      <c r="S58" s="4">
        <v>0</v>
      </c>
      <c r="T58" s="168">
        <v>0</v>
      </c>
      <c r="U58" s="5">
        <v>0</v>
      </c>
      <c r="V58" s="168">
        <v>0</v>
      </c>
      <c r="W58" s="168">
        <v>0</v>
      </c>
      <c r="X58" s="168">
        <v>0</v>
      </c>
      <c r="Y58" s="5">
        <v>234</v>
      </c>
      <c r="Z58" s="5">
        <v>0</v>
      </c>
      <c r="AA58" s="5">
        <v>0</v>
      </c>
      <c r="AB58" s="55">
        <v>2126</v>
      </c>
      <c r="AC58" s="158">
        <v>22943.7</v>
      </c>
      <c r="AD58" s="164">
        <v>39432.519999999997</v>
      </c>
      <c r="AE58" s="149">
        <v>0</v>
      </c>
      <c r="AF58" s="150">
        <v>0</v>
      </c>
      <c r="AG58" s="159">
        <v>51950</v>
      </c>
      <c r="AK58" s="129">
        <v>13</v>
      </c>
      <c r="AL58" s="130">
        <v>0</v>
      </c>
      <c r="AM58" s="91">
        <v>0</v>
      </c>
      <c r="AN58" s="32">
        <v>13</v>
      </c>
      <c r="AO58" s="56"/>
      <c r="AP58" s="56"/>
      <c r="AQ58" s="1">
        <v>43617</v>
      </c>
      <c r="AR58" s="251">
        <v>79</v>
      </c>
      <c r="AS58" s="251">
        <v>0</v>
      </c>
      <c r="AT58" s="251">
        <v>0</v>
      </c>
      <c r="AU58" s="60"/>
      <c r="AV58" s="59">
        <v>1</v>
      </c>
      <c r="AW58" s="59">
        <v>3</v>
      </c>
      <c r="AX58" s="59">
        <v>3</v>
      </c>
      <c r="AY58" s="59">
        <v>0</v>
      </c>
      <c r="AZ58" s="59">
        <v>0</v>
      </c>
      <c r="BA58" s="59">
        <v>0</v>
      </c>
      <c r="BB58" s="59">
        <v>0</v>
      </c>
      <c r="BC58" s="59">
        <v>0</v>
      </c>
      <c r="BD58" s="207">
        <v>0</v>
      </c>
      <c r="BE58" s="325">
        <v>99.7</v>
      </c>
    </row>
    <row r="59" spans="1:57" ht="15" x14ac:dyDescent="0.25">
      <c r="A59" s="184">
        <v>43647</v>
      </c>
      <c r="B59" s="169">
        <v>0</v>
      </c>
      <c r="C59" s="40">
        <v>0</v>
      </c>
      <c r="D59" s="142">
        <v>0</v>
      </c>
      <c r="E59" s="90">
        <v>0</v>
      </c>
      <c r="F59" s="169">
        <v>0</v>
      </c>
      <c r="G59" s="142">
        <v>0</v>
      </c>
      <c r="H59" s="57">
        <v>0</v>
      </c>
      <c r="I59" s="57">
        <v>0</v>
      </c>
      <c r="J59" s="57">
        <v>0</v>
      </c>
      <c r="K59" s="160">
        <v>5101.74</v>
      </c>
      <c r="L59" s="141">
        <v>0</v>
      </c>
      <c r="M59" s="4">
        <v>0</v>
      </c>
      <c r="N59" s="141">
        <v>0</v>
      </c>
      <c r="O59" s="141">
        <v>0</v>
      </c>
      <c r="P59" s="141">
        <v>0</v>
      </c>
      <c r="Q59" s="201">
        <v>175</v>
      </c>
      <c r="R59" s="4">
        <v>0</v>
      </c>
      <c r="S59" s="4">
        <v>0</v>
      </c>
      <c r="T59" s="168">
        <v>848.18</v>
      </c>
      <c r="U59" s="5">
        <v>0</v>
      </c>
      <c r="V59" s="168">
        <v>16630.7</v>
      </c>
      <c r="W59" s="168">
        <v>1417.44</v>
      </c>
      <c r="X59" s="168">
        <v>1568.44</v>
      </c>
      <c r="Y59" s="5">
        <v>255</v>
      </c>
      <c r="Z59" s="5">
        <v>151</v>
      </c>
      <c r="AA59" s="5">
        <v>36</v>
      </c>
      <c r="AB59" s="55">
        <v>1773</v>
      </c>
      <c r="AC59" s="158">
        <v>40190.04</v>
      </c>
      <c r="AD59" s="164">
        <v>78774.38</v>
      </c>
      <c r="AE59" s="149">
        <v>0</v>
      </c>
      <c r="AF59" s="150">
        <v>0</v>
      </c>
      <c r="AG59" s="159">
        <v>23300</v>
      </c>
      <c r="AK59" s="129">
        <v>0</v>
      </c>
      <c r="AL59" s="130">
        <v>0</v>
      </c>
      <c r="AM59" s="91">
        <v>12.12</v>
      </c>
      <c r="AN59" s="32">
        <v>12.12</v>
      </c>
      <c r="AO59" s="56"/>
      <c r="AP59" s="56"/>
      <c r="AQ59" s="34">
        <f t="shared" ref="AQ59:AQ60" si="1">+A59</f>
        <v>43647</v>
      </c>
      <c r="AR59" s="251">
        <v>0</v>
      </c>
      <c r="AS59" s="251">
        <v>0</v>
      </c>
      <c r="AT59" s="251">
        <v>36</v>
      </c>
      <c r="AU59" s="60"/>
      <c r="AV59" s="59">
        <v>0</v>
      </c>
      <c r="AW59" s="59">
        <v>0</v>
      </c>
      <c r="AX59" s="59">
        <v>0</v>
      </c>
      <c r="AY59" s="59">
        <v>0</v>
      </c>
      <c r="AZ59" s="59">
        <v>0</v>
      </c>
      <c r="BA59" s="59">
        <v>0</v>
      </c>
      <c r="BB59" s="59">
        <v>1</v>
      </c>
      <c r="BC59" s="59">
        <v>0</v>
      </c>
      <c r="BD59" s="207">
        <v>0</v>
      </c>
      <c r="BE59" s="325">
        <v>100</v>
      </c>
    </row>
    <row r="60" spans="1:57" ht="15" x14ac:dyDescent="0.25">
      <c r="A60" s="184">
        <v>43678</v>
      </c>
      <c r="B60" s="169">
        <v>1132.56</v>
      </c>
      <c r="C60" s="40">
        <v>151</v>
      </c>
      <c r="D60" s="142">
        <v>25697.82</v>
      </c>
      <c r="E60" s="90">
        <v>0</v>
      </c>
      <c r="F60" s="169">
        <v>2055.54</v>
      </c>
      <c r="G60" s="142">
        <v>2262.54</v>
      </c>
      <c r="H60" s="57">
        <v>0</v>
      </c>
      <c r="I60" s="57">
        <v>207</v>
      </c>
      <c r="J60" s="57">
        <v>74</v>
      </c>
      <c r="K60" s="160">
        <v>5951.01</v>
      </c>
      <c r="L60" s="141">
        <v>2368.23</v>
      </c>
      <c r="M60" s="4">
        <v>0</v>
      </c>
      <c r="N60" s="141">
        <v>25027.43</v>
      </c>
      <c r="O60" s="141">
        <v>4714.3599999999997</v>
      </c>
      <c r="P60" s="141">
        <v>5207.3599999999997</v>
      </c>
      <c r="Q60" s="201">
        <v>309</v>
      </c>
      <c r="R60" s="4">
        <v>493</v>
      </c>
      <c r="S60" s="4">
        <v>88</v>
      </c>
      <c r="T60" s="168">
        <v>1830.56</v>
      </c>
      <c r="U60" s="5">
        <v>0</v>
      </c>
      <c r="V60" s="168">
        <v>11261.11</v>
      </c>
      <c r="W60" s="168">
        <v>3590.47</v>
      </c>
      <c r="X60" s="168">
        <v>3893.47</v>
      </c>
      <c r="Y60" s="5">
        <v>434</v>
      </c>
      <c r="Z60" s="5">
        <v>303</v>
      </c>
      <c r="AA60" s="5">
        <v>65</v>
      </c>
      <c r="AB60" s="55">
        <v>1307</v>
      </c>
      <c r="AC60" s="158">
        <v>34156.46</v>
      </c>
      <c r="AD60" s="164">
        <v>107599.49</v>
      </c>
      <c r="AE60" s="149">
        <v>0</v>
      </c>
      <c r="AF60" s="150">
        <v>0</v>
      </c>
      <c r="AG60" s="159">
        <v>54650</v>
      </c>
      <c r="AK60" s="129">
        <v>13.02</v>
      </c>
      <c r="AL60" s="130">
        <v>11.87</v>
      </c>
      <c r="AM60" s="91">
        <v>12.05</v>
      </c>
      <c r="AN60" s="32">
        <v>12.17</v>
      </c>
      <c r="AO60" s="56"/>
      <c r="AP60" s="56"/>
      <c r="AQ60" s="34">
        <f t="shared" si="1"/>
        <v>43678</v>
      </c>
      <c r="AR60" s="251">
        <v>74</v>
      </c>
      <c r="AS60" s="251">
        <v>88</v>
      </c>
      <c r="AT60" s="251">
        <v>65</v>
      </c>
      <c r="AU60" s="60"/>
      <c r="AV60" s="59">
        <v>1</v>
      </c>
      <c r="AW60" s="59">
        <v>1</v>
      </c>
      <c r="AX60" s="59">
        <v>2</v>
      </c>
      <c r="AY60" s="59">
        <v>1</v>
      </c>
      <c r="AZ60" s="59">
        <v>0</v>
      </c>
      <c r="BA60" s="59">
        <v>3</v>
      </c>
      <c r="BB60" s="59">
        <v>0</v>
      </c>
      <c r="BC60" s="59">
        <v>1</v>
      </c>
      <c r="BD60" s="207">
        <v>0</v>
      </c>
      <c r="BE60" s="325">
        <v>96.67</v>
      </c>
    </row>
    <row r="61" spans="1:57" ht="15" x14ac:dyDescent="0.25">
      <c r="A61" s="184">
        <v>43709</v>
      </c>
      <c r="B61" s="169">
        <v>12812</v>
      </c>
      <c r="C61" s="40">
        <v>0</v>
      </c>
      <c r="D61" s="142">
        <v>10226.08</v>
      </c>
      <c r="E61" s="90">
        <v>0</v>
      </c>
      <c r="F61" s="169">
        <v>23905.97</v>
      </c>
      <c r="G61" s="142">
        <v>25463.97</v>
      </c>
      <c r="H61" s="57">
        <v>0</v>
      </c>
      <c r="I61" s="57">
        <v>1558</v>
      </c>
      <c r="J61" s="57">
        <v>689</v>
      </c>
      <c r="K61" s="172">
        <v>6053.59</v>
      </c>
      <c r="L61" s="141">
        <v>0</v>
      </c>
      <c r="M61" s="4">
        <v>0</v>
      </c>
      <c r="N61" s="141">
        <v>0</v>
      </c>
      <c r="O61" s="141">
        <v>0</v>
      </c>
      <c r="P61" s="141">
        <v>0</v>
      </c>
      <c r="Q61" s="4">
        <v>157</v>
      </c>
      <c r="R61" s="4">
        <v>0</v>
      </c>
      <c r="S61" s="4">
        <v>0</v>
      </c>
      <c r="T61" s="168">
        <v>19970.38</v>
      </c>
      <c r="U61" s="5">
        <v>0</v>
      </c>
      <c r="V61" s="168">
        <v>52111.39</v>
      </c>
      <c r="W61" s="168">
        <v>41970.73</v>
      </c>
      <c r="X61" s="168">
        <v>45537.73</v>
      </c>
      <c r="Y61" s="5">
        <v>299</v>
      </c>
      <c r="Z61" s="5">
        <v>3567</v>
      </c>
      <c r="AA61" s="5">
        <v>654</v>
      </c>
      <c r="AB61" s="55">
        <v>1165</v>
      </c>
      <c r="AC61" s="158"/>
      <c r="AD61" s="164"/>
      <c r="AE61" s="149">
        <v>0</v>
      </c>
      <c r="AF61" s="150">
        <v>0</v>
      </c>
      <c r="AG61" s="159">
        <v>63530</v>
      </c>
      <c r="AK61" s="129">
        <v>12.879946827825854</v>
      </c>
      <c r="AL61" s="130">
        <v>0</v>
      </c>
      <c r="AM61" s="91">
        <v>11.435188186549865</v>
      </c>
      <c r="AN61" s="32">
        <v>11.93</v>
      </c>
      <c r="AO61" s="56"/>
      <c r="AP61" s="56"/>
      <c r="AQ61" s="1">
        <v>43709</v>
      </c>
      <c r="AR61" s="251">
        <v>689</v>
      </c>
      <c r="AS61" s="251">
        <v>0</v>
      </c>
      <c r="AT61" s="251">
        <v>654</v>
      </c>
      <c r="AU61" s="60"/>
      <c r="AV61" s="59">
        <v>1</v>
      </c>
      <c r="AW61" s="59">
        <v>0</v>
      </c>
      <c r="AX61" s="59">
        <v>1</v>
      </c>
      <c r="AY61" s="59">
        <v>0</v>
      </c>
      <c r="AZ61" s="59">
        <v>0</v>
      </c>
      <c r="BA61" s="59">
        <v>0</v>
      </c>
      <c r="BB61" s="59">
        <v>1</v>
      </c>
      <c r="BC61" s="59">
        <v>0</v>
      </c>
      <c r="BD61" s="207">
        <v>10</v>
      </c>
      <c r="BE61" s="323">
        <v>97.53</v>
      </c>
    </row>
    <row r="62" spans="1:57" ht="15" x14ac:dyDescent="0.25">
      <c r="A62" s="184">
        <v>43739</v>
      </c>
      <c r="B62" s="169">
        <v>13227.43</v>
      </c>
      <c r="C62" s="40">
        <v>0</v>
      </c>
      <c r="D62" s="142">
        <v>26295.58</v>
      </c>
      <c r="E62" s="90">
        <v>0</v>
      </c>
      <c r="F62" s="169">
        <v>25030.959999999999</v>
      </c>
      <c r="G62" s="142">
        <v>26797.96</v>
      </c>
      <c r="H62" s="57">
        <v>0</v>
      </c>
      <c r="I62" s="57">
        <v>1767</v>
      </c>
      <c r="J62" s="57">
        <v>736</v>
      </c>
      <c r="K62" s="172">
        <v>5989.69</v>
      </c>
      <c r="L62" s="141">
        <v>1333.57</v>
      </c>
      <c r="M62" s="4">
        <v>0</v>
      </c>
      <c r="N62" s="141">
        <v>48250.14</v>
      </c>
      <c r="O62" s="141">
        <v>2755.96</v>
      </c>
      <c r="P62" s="141">
        <v>3023.96</v>
      </c>
      <c r="Q62" s="4">
        <v>389</v>
      </c>
      <c r="R62" s="4">
        <v>268</v>
      </c>
      <c r="S62" s="4">
        <v>49</v>
      </c>
      <c r="T62" s="168">
        <v>23744.19</v>
      </c>
      <c r="U62" s="5">
        <v>0</v>
      </c>
      <c r="V62" s="168">
        <v>3702.99</v>
      </c>
      <c r="W62" s="168">
        <v>49380.68</v>
      </c>
      <c r="X62" s="168">
        <v>53784.68</v>
      </c>
      <c r="Y62" s="5">
        <v>535</v>
      </c>
      <c r="Z62" s="5">
        <v>4404</v>
      </c>
      <c r="AA62" s="5">
        <v>744</v>
      </c>
      <c r="AB62" s="55">
        <v>2310</v>
      </c>
      <c r="AC62" s="158">
        <v>31483.01</v>
      </c>
      <c r="AD62" s="164">
        <v>94244.3</v>
      </c>
      <c r="AE62" s="149">
        <v>0</v>
      </c>
      <c r="AF62" s="150">
        <v>0</v>
      </c>
      <c r="AG62" s="159">
        <v>74740</v>
      </c>
      <c r="AK62" s="129">
        <v>12.57</v>
      </c>
      <c r="AL62" s="130">
        <v>11.51</v>
      </c>
      <c r="AM62" s="91">
        <v>11.43</v>
      </c>
      <c r="AN62" s="32">
        <v>11.69</v>
      </c>
      <c r="AO62" s="56"/>
      <c r="AP62" s="56"/>
      <c r="AQ62" s="1">
        <v>43739</v>
      </c>
      <c r="AR62" s="251">
        <v>736</v>
      </c>
      <c r="AS62" s="251">
        <v>49</v>
      </c>
      <c r="AT62" s="251">
        <v>744</v>
      </c>
      <c r="AU62" s="60"/>
      <c r="AV62" s="59">
        <v>0</v>
      </c>
      <c r="AW62" s="59">
        <v>0</v>
      </c>
      <c r="AX62" s="59">
        <v>5</v>
      </c>
      <c r="AY62" s="59">
        <v>1</v>
      </c>
      <c r="AZ62" s="59">
        <v>1</v>
      </c>
      <c r="BA62" s="59">
        <v>3</v>
      </c>
      <c r="BB62" s="59">
        <v>0</v>
      </c>
      <c r="BC62" s="59">
        <v>0</v>
      </c>
      <c r="BD62" s="207">
        <v>1</v>
      </c>
      <c r="BE62" s="323">
        <v>84</v>
      </c>
    </row>
    <row r="63" spans="1:57" ht="15" x14ac:dyDescent="0.25">
      <c r="A63" s="184">
        <v>43770</v>
      </c>
      <c r="B63" s="169">
        <v>12880.99</v>
      </c>
      <c r="C63" s="40">
        <v>0</v>
      </c>
      <c r="D63" s="142">
        <v>17062.759999999998</v>
      </c>
      <c r="E63" s="90">
        <v>0</v>
      </c>
      <c r="F63" s="169">
        <v>24051.360000000001</v>
      </c>
      <c r="G63" s="142">
        <v>25718.36</v>
      </c>
      <c r="H63" s="57">
        <v>0</v>
      </c>
      <c r="I63" s="57">
        <v>1667</v>
      </c>
      <c r="J63" s="57">
        <v>694</v>
      </c>
      <c r="K63" s="172">
        <v>5988.72</v>
      </c>
      <c r="L63" s="141">
        <v>12463.72</v>
      </c>
      <c r="M63" s="4">
        <v>0</v>
      </c>
      <c r="N63" s="141">
        <v>32221.81</v>
      </c>
      <c r="O63" s="141">
        <v>25777.35</v>
      </c>
      <c r="P63" s="141">
        <v>28219.35</v>
      </c>
      <c r="Q63" s="4">
        <v>303</v>
      </c>
      <c r="R63" s="4">
        <v>2442</v>
      </c>
      <c r="S63" s="4">
        <v>396</v>
      </c>
      <c r="T63" s="168">
        <v>19006.310000000001</v>
      </c>
      <c r="U63" s="5">
        <v>0</v>
      </c>
      <c r="V63" s="168">
        <v>14640.13</v>
      </c>
      <c r="W63" s="168">
        <v>39914.730000000003</v>
      </c>
      <c r="X63" s="168">
        <v>43577.73</v>
      </c>
      <c r="Y63" s="5">
        <v>320</v>
      </c>
      <c r="Z63" s="5">
        <v>3663</v>
      </c>
      <c r="AA63" s="5">
        <v>597</v>
      </c>
      <c r="AB63" s="55">
        <v>2444</v>
      </c>
      <c r="AC63" s="158">
        <v>18937.23</v>
      </c>
      <c r="AD63" s="164">
        <v>68830.509999999995</v>
      </c>
      <c r="AE63" s="149">
        <v>0</v>
      </c>
      <c r="AF63" s="150">
        <v>0</v>
      </c>
      <c r="AG63" s="159">
        <v>72270</v>
      </c>
      <c r="AK63" s="129">
        <v>12.73</v>
      </c>
      <c r="AL63" s="130">
        <v>11.5</v>
      </c>
      <c r="AM63" s="91">
        <v>11.32</v>
      </c>
      <c r="AN63" s="32">
        <v>11.68</v>
      </c>
      <c r="AO63" s="56"/>
      <c r="AP63" s="56"/>
      <c r="AQ63" s="1">
        <v>43770</v>
      </c>
      <c r="AR63" s="251">
        <v>694</v>
      </c>
      <c r="AS63" s="251">
        <v>396</v>
      </c>
      <c r="AT63" s="251">
        <v>597</v>
      </c>
      <c r="AU63" s="60"/>
      <c r="AV63" s="59">
        <v>0</v>
      </c>
      <c r="AW63" s="59">
        <v>0</v>
      </c>
      <c r="AX63" s="59">
        <v>7</v>
      </c>
      <c r="AY63" s="59">
        <v>1</v>
      </c>
      <c r="AZ63" s="59">
        <v>0</v>
      </c>
      <c r="BA63" s="59">
        <v>2</v>
      </c>
      <c r="BB63" s="59">
        <v>0</v>
      </c>
      <c r="BC63" s="59">
        <v>1</v>
      </c>
      <c r="BD63" s="207">
        <v>2</v>
      </c>
      <c r="BE63" s="323">
        <v>73.2</v>
      </c>
    </row>
    <row r="64" spans="1:57" ht="15" x14ac:dyDescent="0.25">
      <c r="A64" s="184">
        <v>43800</v>
      </c>
      <c r="B64" s="169">
        <v>12179.76</v>
      </c>
      <c r="C64" s="40">
        <v>0</v>
      </c>
      <c r="D64" s="142">
        <v>26802.61</v>
      </c>
      <c r="E64" s="90">
        <v>0</v>
      </c>
      <c r="F64" s="169">
        <v>22416.46</v>
      </c>
      <c r="G64" s="142">
        <v>24053.46</v>
      </c>
      <c r="H64" s="57">
        <v>0</v>
      </c>
      <c r="I64" s="57">
        <v>1637</v>
      </c>
      <c r="J64" s="57">
        <v>656</v>
      </c>
      <c r="K64" s="212">
        <v>5976.58</v>
      </c>
      <c r="L64" s="141">
        <v>24784.28</v>
      </c>
      <c r="M64" s="4">
        <v>0</v>
      </c>
      <c r="N64" s="141">
        <v>1229.8800000000001</v>
      </c>
      <c r="O64" s="141">
        <v>50852.44</v>
      </c>
      <c r="P64" s="141">
        <v>55818.44</v>
      </c>
      <c r="Q64" s="4">
        <v>134</v>
      </c>
      <c r="R64" s="4">
        <v>4966</v>
      </c>
      <c r="S64" s="4">
        <v>744</v>
      </c>
      <c r="T64" s="168">
        <v>19015.599999999999</v>
      </c>
      <c r="U64" s="5">
        <v>0</v>
      </c>
      <c r="V64" s="168">
        <v>31436.720000000001</v>
      </c>
      <c r="W64" s="168">
        <v>38959.370000000003</v>
      </c>
      <c r="X64" s="168">
        <v>42500.37</v>
      </c>
      <c r="Y64" s="5">
        <v>516</v>
      </c>
      <c r="Z64" s="5">
        <v>3541</v>
      </c>
      <c r="AA64" s="5">
        <v>631</v>
      </c>
      <c r="AB64" s="55">
        <v>3720</v>
      </c>
      <c r="AC64" s="158">
        <v>20055.150000000001</v>
      </c>
      <c r="AD64" s="164">
        <v>31648.360000000004</v>
      </c>
      <c r="AE64" s="149">
        <v>0</v>
      </c>
      <c r="AF64" s="150">
        <v>0</v>
      </c>
      <c r="AG64" s="159">
        <v>51080</v>
      </c>
      <c r="AK64" s="129">
        <v>12.89</v>
      </c>
      <c r="AL64" s="130">
        <v>11.56</v>
      </c>
      <c r="AM64" s="91">
        <v>11.58</v>
      </c>
      <c r="AN64" s="32">
        <v>11.84</v>
      </c>
      <c r="AO64" s="56"/>
      <c r="AP64" s="56"/>
      <c r="AQ64" s="1">
        <v>43800</v>
      </c>
      <c r="AR64" s="251">
        <v>656</v>
      </c>
      <c r="AS64" s="251">
        <v>744</v>
      </c>
      <c r="AT64" s="251">
        <v>631</v>
      </c>
      <c r="AU64" s="60"/>
      <c r="AV64" s="59">
        <v>0</v>
      </c>
      <c r="AW64" s="59">
        <v>1</v>
      </c>
      <c r="AX64" s="59">
        <v>6</v>
      </c>
      <c r="AY64" s="59">
        <v>0</v>
      </c>
      <c r="AZ64" s="59">
        <v>0</v>
      </c>
      <c r="BA64" s="59">
        <v>0</v>
      </c>
      <c r="BB64" s="59">
        <v>0</v>
      </c>
      <c r="BC64" s="59">
        <v>2</v>
      </c>
      <c r="BD64" s="207">
        <v>1</v>
      </c>
      <c r="BE64" s="323">
        <v>89.58</v>
      </c>
    </row>
    <row r="65" spans="1:75" ht="15" x14ac:dyDescent="0.25">
      <c r="A65" s="213">
        <v>43831</v>
      </c>
      <c r="B65" s="169">
        <v>11870.23</v>
      </c>
      <c r="C65" s="40">
        <v>0</v>
      </c>
      <c r="D65" s="142">
        <v>21904.57</v>
      </c>
      <c r="E65" s="90">
        <v>0</v>
      </c>
      <c r="F65" s="169">
        <v>21297.09</v>
      </c>
      <c r="G65" s="142">
        <v>22992.09</v>
      </c>
      <c r="H65" s="57">
        <v>0</v>
      </c>
      <c r="I65" s="57">
        <v>1695</v>
      </c>
      <c r="J65" s="57">
        <v>651</v>
      </c>
      <c r="K65" s="247">
        <v>6057.2</v>
      </c>
      <c r="L65" s="141">
        <v>24809.78</v>
      </c>
      <c r="M65" s="4">
        <v>0</v>
      </c>
      <c r="N65" s="141">
        <v>2951.21</v>
      </c>
      <c r="O65" s="141">
        <v>50990.96</v>
      </c>
      <c r="P65" s="141">
        <v>55988.959999999999</v>
      </c>
      <c r="Q65" s="4">
        <v>111</v>
      </c>
      <c r="R65" s="4">
        <v>4998</v>
      </c>
      <c r="S65" s="4">
        <v>744</v>
      </c>
      <c r="T65" s="168">
        <v>19621.990000000002</v>
      </c>
      <c r="U65" s="5">
        <v>0</v>
      </c>
      <c r="V65" s="168">
        <v>13652.55</v>
      </c>
      <c r="W65" s="168">
        <v>39823.81</v>
      </c>
      <c r="X65" s="168">
        <v>43752.81</v>
      </c>
      <c r="Y65" s="5">
        <v>261</v>
      </c>
      <c r="Z65" s="5">
        <v>3929</v>
      </c>
      <c r="AA65" s="5">
        <v>682</v>
      </c>
      <c r="AB65" s="55">
        <v>3236</v>
      </c>
      <c r="AC65" s="158">
        <v>32730.34</v>
      </c>
      <c r="AD65" s="164">
        <v>8076.7</v>
      </c>
      <c r="AE65" s="149">
        <v>0</v>
      </c>
      <c r="AF65" s="150">
        <v>0</v>
      </c>
      <c r="AG65" s="159">
        <v>46020</v>
      </c>
      <c r="AK65" s="129">
        <v>13.4</v>
      </c>
      <c r="AL65" s="130">
        <v>11.7</v>
      </c>
      <c r="AM65" s="91">
        <v>11.85</v>
      </c>
      <c r="AN65" s="32">
        <v>12.1</v>
      </c>
      <c r="AO65" s="56"/>
      <c r="AP65" s="56"/>
      <c r="AQ65" s="1">
        <v>43831</v>
      </c>
      <c r="AR65" s="251">
        <v>651</v>
      </c>
      <c r="AS65" s="251">
        <v>744</v>
      </c>
      <c r="AT65" s="251">
        <v>682</v>
      </c>
      <c r="AU65" s="60"/>
      <c r="AV65" s="59">
        <v>0</v>
      </c>
      <c r="AW65" s="59">
        <v>1</v>
      </c>
      <c r="AX65" s="59">
        <v>3</v>
      </c>
      <c r="AY65" s="59">
        <v>0</v>
      </c>
      <c r="AZ65" s="59">
        <v>0</v>
      </c>
      <c r="BA65" s="59">
        <v>1</v>
      </c>
      <c r="BB65" s="59">
        <v>0</v>
      </c>
      <c r="BC65" s="59">
        <v>0</v>
      </c>
      <c r="BD65" s="207">
        <v>1</v>
      </c>
      <c r="BE65" s="323">
        <v>89.98</v>
      </c>
    </row>
    <row r="66" spans="1:75" ht="15" x14ac:dyDescent="0.25">
      <c r="A66" s="237">
        <v>43862</v>
      </c>
      <c r="B66" s="214">
        <v>9014.39</v>
      </c>
      <c r="C66" s="215">
        <v>0</v>
      </c>
      <c r="D66" s="216">
        <v>24170.76</v>
      </c>
      <c r="E66" s="217">
        <v>0</v>
      </c>
      <c r="F66" s="214">
        <v>17093.5</v>
      </c>
      <c r="G66" s="216">
        <v>18281.5</v>
      </c>
      <c r="H66" s="218">
        <v>0</v>
      </c>
      <c r="I66" s="218">
        <v>1188</v>
      </c>
      <c r="J66" s="218">
        <v>495</v>
      </c>
      <c r="K66" s="219">
        <v>6096.32</v>
      </c>
      <c r="L66" s="220">
        <v>22798.03</v>
      </c>
      <c r="M66" s="221">
        <v>0</v>
      </c>
      <c r="N66" s="220">
        <v>2177.44</v>
      </c>
      <c r="O66" s="220">
        <v>47995.49</v>
      </c>
      <c r="P66" s="220">
        <v>52535.49</v>
      </c>
      <c r="Q66" s="222">
        <v>442</v>
      </c>
      <c r="R66" s="221">
        <v>4540</v>
      </c>
      <c r="S66" s="221">
        <v>695</v>
      </c>
      <c r="T66" s="223">
        <v>17611.03</v>
      </c>
      <c r="U66" s="224">
        <v>0</v>
      </c>
      <c r="V66" s="223">
        <v>13671.61</v>
      </c>
      <c r="W66" s="223">
        <v>37921.08</v>
      </c>
      <c r="X66" s="223">
        <v>41479.08</v>
      </c>
      <c r="Y66" s="224">
        <v>341</v>
      </c>
      <c r="Z66" s="224">
        <v>3558</v>
      </c>
      <c r="AA66" s="224">
        <v>645</v>
      </c>
      <c r="AB66" s="225">
        <v>3089</v>
      </c>
      <c r="AC66" s="226">
        <v>59932.71</v>
      </c>
      <c r="AD66" s="227">
        <v>18585.96</v>
      </c>
      <c r="AE66" s="228">
        <v>0</v>
      </c>
      <c r="AF66" s="229">
        <v>0</v>
      </c>
      <c r="AG66" s="230">
        <v>27720</v>
      </c>
      <c r="AK66" s="231">
        <v>12.76</v>
      </c>
      <c r="AL66" s="232">
        <v>11.5</v>
      </c>
      <c r="AM66" s="233">
        <v>11.24</v>
      </c>
      <c r="AN66" s="234">
        <v>11.65</v>
      </c>
      <c r="AO66" s="56"/>
      <c r="AP66" s="56"/>
      <c r="AQ66" s="235">
        <v>43862</v>
      </c>
      <c r="AR66" s="253">
        <v>495</v>
      </c>
      <c r="AS66" s="253">
        <v>695</v>
      </c>
      <c r="AT66" s="253">
        <v>645</v>
      </c>
      <c r="AU66" s="60"/>
      <c r="AV66" s="236">
        <v>0</v>
      </c>
      <c r="AW66" s="236">
        <v>2</v>
      </c>
      <c r="AX66" s="236">
        <v>4</v>
      </c>
      <c r="AY66" s="236">
        <v>0</v>
      </c>
      <c r="AZ66" s="236">
        <v>0</v>
      </c>
      <c r="BA66" s="236">
        <v>1</v>
      </c>
      <c r="BB66" s="236">
        <v>0</v>
      </c>
      <c r="BC66" s="236">
        <v>1</v>
      </c>
      <c r="BD66" s="236">
        <v>0</v>
      </c>
      <c r="BE66" s="248">
        <v>86.1</v>
      </c>
    </row>
    <row r="67" spans="1:75" s="57" customFormat="1" ht="15" x14ac:dyDescent="0.25">
      <c r="A67" s="213">
        <v>43891</v>
      </c>
      <c r="B67" s="169">
        <v>13638.56</v>
      </c>
      <c r="C67" s="40">
        <v>0</v>
      </c>
      <c r="D67" s="142">
        <v>7446.99</v>
      </c>
      <c r="E67" s="169">
        <v>0</v>
      </c>
      <c r="F67" s="169">
        <v>25358.880000000001</v>
      </c>
      <c r="G67" s="142">
        <v>27127.88</v>
      </c>
      <c r="H67" s="142">
        <v>0</v>
      </c>
      <c r="I67" s="160">
        <v>1769</v>
      </c>
      <c r="J67" s="142">
        <v>742</v>
      </c>
      <c r="K67" s="160">
        <v>5907.93</v>
      </c>
      <c r="L67" s="141">
        <v>21628.37</v>
      </c>
      <c r="M67" s="141">
        <v>0</v>
      </c>
      <c r="N67" s="141">
        <v>14750.28</v>
      </c>
      <c r="O67" s="141">
        <v>44762.26</v>
      </c>
      <c r="P67" s="141">
        <v>4438</v>
      </c>
      <c r="Q67" s="141">
        <v>291</v>
      </c>
      <c r="R67" s="141">
        <v>4438</v>
      </c>
      <c r="S67" s="141">
        <v>662</v>
      </c>
      <c r="T67" s="168">
        <v>23527.03</v>
      </c>
      <c r="U67" s="168">
        <v>0</v>
      </c>
      <c r="V67" s="168">
        <v>4829.1099999999997</v>
      </c>
      <c r="W67" s="168">
        <v>49436.89</v>
      </c>
      <c r="X67" s="168">
        <v>53888.89</v>
      </c>
      <c r="Y67" s="168">
        <v>53</v>
      </c>
      <c r="Z67" s="168">
        <v>4452</v>
      </c>
      <c r="AA67" s="168">
        <v>744</v>
      </c>
      <c r="AB67" s="238">
        <v>2808</v>
      </c>
      <c r="AC67" s="164">
        <v>55520.14</v>
      </c>
      <c r="AD67" s="164">
        <v>15312.14</v>
      </c>
      <c r="AE67" s="149">
        <v>0</v>
      </c>
      <c r="AF67" s="150">
        <v>0</v>
      </c>
      <c r="AG67" s="151">
        <v>27920</v>
      </c>
      <c r="AH67" s="142"/>
      <c r="AI67" s="142"/>
      <c r="AJ67" s="239"/>
      <c r="AK67" s="240">
        <v>12.61</v>
      </c>
      <c r="AL67" s="241">
        <v>11.33</v>
      </c>
      <c r="AM67" s="242">
        <v>11.16</v>
      </c>
      <c r="AN67" s="243">
        <v>11.52</v>
      </c>
      <c r="AO67" s="142"/>
      <c r="AP67" s="142"/>
      <c r="AQ67" s="235">
        <v>43891</v>
      </c>
      <c r="AR67" s="193">
        <v>742</v>
      </c>
      <c r="AS67" s="193">
        <v>662</v>
      </c>
      <c r="AT67" s="193">
        <v>744</v>
      </c>
      <c r="AU67" s="193"/>
      <c r="AV67" s="266">
        <v>0</v>
      </c>
      <c r="AW67" s="266">
        <v>0</v>
      </c>
      <c r="AX67" s="266">
        <v>3</v>
      </c>
      <c r="AY67" s="266">
        <v>0</v>
      </c>
      <c r="AZ67" s="266">
        <v>1</v>
      </c>
      <c r="BA67" s="266">
        <v>0</v>
      </c>
      <c r="BB67" s="266">
        <v>0</v>
      </c>
      <c r="BC67" s="266">
        <v>0</v>
      </c>
      <c r="BD67" s="266">
        <v>0</v>
      </c>
      <c r="BE67" s="326">
        <v>95.43</v>
      </c>
      <c r="BF67" s="142"/>
      <c r="BG67" s="142"/>
      <c r="BH67" s="142"/>
      <c r="BI67" s="142"/>
      <c r="BJ67" s="142"/>
      <c r="BK67" s="142"/>
      <c r="BL67" s="142"/>
      <c r="BM67" s="142"/>
      <c r="BN67" s="142"/>
      <c r="BO67" s="142"/>
      <c r="BP67" s="142"/>
      <c r="BQ67" s="142"/>
      <c r="BR67" s="142"/>
      <c r="BS67" s="142"/>
      <c r="BT67" s="142"/>
      <c r="BU67" s="142"/>
      <c r="BV67" s="142"/>
      <c r="BW67" s="142"/>
    </row>
    <row r="68" spans="1:75" s="56" customFormat="1" ht="15" x14ac:dyDescent="0.25">
      <c r="A68" s="237">
        <v>43922</v>
      </c>
      <c r="B68" s="214">
        <v>10924.57</v>
      </c>
      <c r="C68" s="215">
        <v>0</v>
      </c>
      <c r="D68" s="216">
        <v>10214.31</v>
      </c>
      <c r="E68" s="217">
        <v>0</v>
      </c>
      <c r="F68" s="214">
        <v>20207.919999999998</v>
      </c>
      <c r="G68" s="216">
        <v>21486.92</v>
      </c>
      <c r="H68" s="218">
        <v>0</v>
      </c>
      <c r="I68" s="218">
        <v>1279</v>
      </c>
      <c r="J68" s="218">
        <v>637</v>
      </c>
      <c r="K68" s="219">
        <v>5960.14</v>
      </c>
      <c r="L68" s="220">
        <v>20177.14</v>
      </c>
      <c r="M68" s="221">
        <v>0</v>
      </c>
      <c r="N68" s="220">
        <v>29015.08</v>
      </c>
      <c r="O68" s="220">
        <v>42142.52</v>
      </c>
      <c r="P68" s="220">
        <v>46378.52</v>
      </c>
      <c r="Q68" s="222">
        <v>583</v>
      </c>
      <c r="R68" s="221">
        <v>4236</v>
      </c>
      <c r="S68" s="221">
        <v>640</v>
      </c>
      <c r="T68" s="223">
        <v>19494.689999999999</v>
      </c>
      <c r="U68" s="224">
        <v>0</v>
      </c>
      <c r="V68" s="223">
        <v>40646.019999999997</v>
      </c>
      <c r="W68" s="223">
        <v>41012.68</v>
      </c>
      <c r="X68" s="223">
        <v>44765.68</v>
      </c>
      <c r="Y68" s="224">
        <v>247</v>
      </c>
      <c r="Z68" s="224">
        <v>3753</v>
      </c>
      <c r="AA68" s="224">
        <v>634</v>
      </c>
      <c r="AB68" s="225">
        <v>2725</v>
      </c>
      <c r="AC68" s="226">
        <v>58023.77</v>
      </c>
      <c r="AD68" s="227">
        <v>22739.51</v>
      </c>
      <c r="AE68" s="228">
        <v>0</v>
      </c>
      <c r="AF68" s="229">
        <v>0</v>
      </c>
      <c r="AG68" s="230">
        <v>83510</v>
      </c>
      <c r="AJ68" s="27"/>
      <c r="AK68" s="231">
        <v>12.79</v>
      </c>
      <c r="AL68" s="232">
        <v>11.33</v>
      </c>
      <c r="AM68" s="233">
        <v>11.25</v>
      </c>
      <c r="AN68" s="244">
        <v>11.59</v>
      </c>
      <c r="AQ68" s="235">
        <v>43922</v>
      </c>
      <c r="AR68" s="253">
        <v>637</v>
      </c>
      <c r="AS68" s="253">
        <v>640</v>
      </c>
      <c r="AT68" s="253">
        <v>634</v>
      </c>
      <c r="AU68" s="60"/>
      <c r="AV68" s="236">
        <v>0</v>
      </c>
      <c r="AW68" s="236">
        <v>1</v>
      </c>
      <c r="AX68" s="236">
        <v>4</v>
      </c>
      <c r="AY68" s="236">
        <v>0</v>
      </c>
      <c r="AZ68" s="236">
        <v>1</v>
      </c>
      <c r="BA68" s="236">
        <v>1</v>
      </c>
      <c r="BB68" s="236">
        <v>0</v>
      </c>
      <c r="BC68" s="236">
        <v>1</v>
      </c>
      <c r="BD68" s="236">
        <v>3</v>
      </c>
      <c r="BE68" s="248">
        <v>98.69</v>
      </c>
    </row>
    <row r="69" spans="1:75" s="56" customFormat="1" ht="15" x14ac:dyDescent="0.25">
      <c r="A69" s="237">
        <v>43952</v>
      </c>
      <c r="B69" s="214">
        <v>13012.54</v>
      </c>
      <c r="C69" s="215">
        <v>0</v>
      </c>
      <c r="D69" s="216">
        <v>19464.759999999998</v>
      </c>
      <c r="E69" s="217">
        <v>0</v>
      </c>
      <c r="F69" s="214">
        <v>23455.59</v>
      </c>
      <c r="G69" s="216">
        <v>25095.59</v>
      </c>
      <c r="H69" s="218">
        <v>0</v>
      </c>
      <c r="I69" s="218">
        <v>1640</v>
      </c>
      <c r="J69" s="218">
        <v>689</v>
      </c>
      <c r="K69" s="219">
        <v>5884.77</v>
      </c>
      <c r="L69" s="220">
        <v>21308.3</v>
      </c>
      <c r="M69" s="221">
        <v>0</v>
      </c>
      <c r="N69" s="220">
        <v>30031.55</v>
      </c>
      <c r="O69" s="220">
        <v>44078.07</v>
      </c>
      <c r="P69" s="220">
        <v>48123.07</v>
      </c>
      <c r="Q69" s="222">
        <v>842</v>
      </c>
      <c r="R69" s="221">
        <v>4045</v>
      </c>
      <c r="S69" s="221">
        <v>655</v>
      </c>
      <c r="T69" s="223">
        <v>20740.73</v>
      </c>
      <c r="U69" s="224">
        <v>0</v>
      </c>
      <c r="V69" s="223">
        <v>34148.980000000003</v>
      </c>
      <c r="W69" s="223">
        <v>42992.82</v>
      </c>
      <c r="X69" s="223">
        <v>46845.82</v>
      </c>
      <c r="Y69" s="224">
        <v>507</v>
      </c>
      <c r="Z69" s="224">
        <v>3853</v>
      </c>
      <c r="AA69" s="224">
        <v>656</v>
      </c>
      <c r="AB69" s="225">
        <v>2710</v>
      </c>
      <c r="AC69" s="226">
        <v>64930.36</v>
      </c>
      <c r="AD69" s="227">
        <v>32608.3</v>
      </c>
      <c r="AE69" s="228">
        <v>0</v>
      </c>
      <c r="AF69" s="229">
        <v>0</v>
      </c>
      <c r="AG69" s="230">
        <v>79540</v>
      </c>
      <c r="AJ69" s="27"/>
      <c r="AK69" s="231">
        <v>12.96</v>
      </c>
      <c r="AL69" s="232">
        <v>11.29</v>
      </c>
      <c r="AM69" s="233">
        <v>11.27</v>
      </c>
      <c r="AN69" s="234">
        <v>11.62</v>
      </c>
      <c r="AQ69" s="235">
        <v>43952</v>
      </c>
      <c r="AR69" s="253">
        <v>689</v>
      </c>
      <c r="AS69" s="253">
        <v>655</v>
      </c>
      <c r="AT69" s="253">
        <v>656</v>
      </c>
      <c r="AU69" s="60"/>
      <c r="AV69" s="236">
        <v>0</v>
      </c>
      <c r="AW69" s="236">
        <v>0</v>
      </c>
      <c r="AX69" s="236">
        <v>5</v>
      </c>
      <c r="AY69" s="236">
        <v>0</v>
      </c>
      <c r="AZ69" s="236">
        <v>1</v>
      </c>
      <c r="BA69" s="236">
        <v>5</v>
      </c>
      <c r="BB69" s="236">
        <v>0</v>
      </c>
      <c r="BC69" s="236">
        <v>1</v>
      </c>
      <c r="BD69" s="236">
        <v>6</v>
      </c>
      <c r="BE69" s="248">
        <v>88.39</v>
      </c>
    </row>
    <row r="70" spans="1:75" s="56" customFormat="1" ht="15" x14ac:dyDescent="0.25">
      <c r="A70" s="237">
        <v>43983</v>
      </c>
      <c r="B70" s="214">
        <v>213.16</v>
      </c>
      <c r="C70" s="215">
        <v>0</v>
      </c>
      <c r="D70" s="216">
        <v>18888.98</v>
      </c>
      <c r="E70" s="217">
        <v>0</v>
      </c>
      <c r="F70" s="214">
        <v>402.19</v>
      </c>
      <c r="G70" s="216">
        <v>446.19</v>
      </c>
      <c r="H70" s="218">
        <v>0</v>
      </c>
      <c r="I70" s="218">
        <v>44</v>
      </c>
      <c r="J70" s="218">
        <v>16</v>
      </c>
      <c r="K70" s="219">
        <v>5974.02</v>
      </c>
      <c r="L70" s="220">
        <v>20974.48</v>
      </c>
      <c r="M70" s="221">
        <v>0</v>
      </c>
      <c r="N70" s="220">
        <v>32424.6</v>
      </c>
      <c r="O70" s="220">
        <v>42416.97</v>
      </c>
      <c r="P70" s="220">
        <v>46346.97</v>
      </c>
      <c r="Q70" s="222">
        <v>971</v>
      </c>
      <c r="R70" s="221">
        <v>3930</v>
      </c>
      <c r="S70" s="221">
        <v>648</v>
      </c>
      <c r="T70" s="223">
        <v>21263.94</v>
      </c>
      <c r="U70" s="224">
        <v>0</v>
      </c>
      <c r="V70" s="223">
        <v>10567.71</v>
      </c>
      <c r="W70" s="223">
        <v>44237.120000000003</v>
      </c>
      <c r="X70" s="223">
        <v>48196.12</v>
      </c>
      <c r="Y70" s="224">
        <v>456</v>
      </c>
      <c r="Z70" s="224">
        <v>3959</v>
      </c>
      <c r="AA70" s="224">
        <v>666</v>
      </c>
      <c r="AB70" s="225">
        <v>2530</v>
      </c>
      <c r="AC70" s="226">
        <v>51117.23</v>
      </c>
      <c r="AD70" s="227">
        <v>41273.949999999997</v>
      </c>
      <c r="AE70" s="228">
        <v>0</v>
      </c>
      <c r="AF70" s="229">
        <v>0</v>
      </c>
      <c r="AG70" s="230">
        <v>48280</v>
      </c>
      <c r="AJ70" s="27"/>
      <c r="AK70" s="231">
        <v>12.57</v>
      </c>
      <c r="AL70" s="232">
        <v>11.73</v>
      </c>
      <c r="AM70" s="233">
        <v>11.4</v>
      </c>
      <c r="AN70" s="234">
        <v>11.77</v>
      </c>
      <c r="AQ70" s="235">
        <v>43983</v>
      </c>
      <c r="AR70" s="253">
        <v>16</v>
      </c>
      <c r="AS70" s="253">
        <v>648</v>
      </c>
      <c r="AT70" s="253">
        <v>666</v>
      </c>
      <c r="AU70" s="60"/>
      <c r="AV70" s="236">
        <v>1</v>
      </c>
      <c r="AW70" s="236">
        <v>0</v>
      </c>
      <c r="AX70" s="236">
        <v>0</v>
      </c>
      <c r="AY70" s="236">
        <v>0</v>
      </c>
      <c r="AZ70" s="236">
        <v>2</v>
      </c>
      <c r="BA70" s="236">
        <v>4</v>
      </c>
      <c r="BB70" s="236">
        <v>0</v>
      </c>
      <c r="BC70" s="236">
        <v>0</v>
      </c>
      <c r="BD70" s="236">
        <v>1</v>
      </c>
      <c r="BE70" s="248">
        <v>90.94</v>
      </c>
    </row>
    <row r="71" spans="1:75" s="56" customFormat="1" ht="15" x14ac:dyDescent="0.25">
      <c r="A71" s="237">
        <v>44013</v>
      </c>
      <c r="B71" s="214">
        <v>1994.33</v>
      </c>
      <c r="C71" s="215">
        <v>0</v>
      </c>
      <c r="D71" s="216">
        <v>3097.46</v>
      </c>
      <c r="E71" s="217">
        <v>0</v>
      </c>
      <c r="F71" s="214">
        <v>3324.36</v>
      </c>
      <c r="G71" s="216">
        <v>3611.36</v>
      </c>
      <c r="H71" s="218">
        <v>0</v>
      </c>
      <c r="I71" s="218">
        <v>287</v>
      </c>
      <c r="J71" s="218">
        <v>120</v>
      </c>
      <c r="K71" s="219">
        <v>6246.74</v>
      </c>
      <c r="L71" s="220">
        <v>2448.23</v>
      </c>
      <c r="M71" s="221">
        <v>0</v>
      </c>
      <c r="N71" s="220">
        <v>396.94</v>
      </c>
      <c r="O71" s="220">
        <v>4835.3900000000003</v>
      </c>
      <c r="P71" s="220">
        <v>5412.39</v>
      </c>
      <c r="Q71" s="222">
        <v>304</v>
      </c>
      <c r="R71" s="221">
        <v>577</v>
      </c>
      <c r="S71" s="221">
        <v>96</v>
      </c>
      <c r="T71" s="223">
        <v>2730.69</v>
      </c>
      <c r="U71" s="224">
        <v>0</v>
      </c>
      <c r="V71" s="223">
        <v>16564.599999999999</v>
      </c>
      <c r="W71" s="223">
        <v>5479.19</v>
      </c>
      <c r="X71" s="223">
        <v>6025.19</v>
      </c>
      <c r="Y71" s="224">
        <v>233</v>
      </c>
      <c r="Z71" s="224">
        <v>546</v>
      </c>
      <c r="AA71" s="224">
        <v>96</v>
      </c>
      <c r="AB71" s="225">
        <v>1934</v>
      </c>
      <c r="AC71" s="226">
        <v>32062.6</v>
      </c>
      <c r="AD71" s="227">
        <v>66163.3</v>
      </c>
      <c r="AE71" s="228">
        <v>0</v>
      </c>
      <c r="AF71" s="229">
        <v>0</v>
      </c>
      <c r="AG71" s="230">
        <v>25780</v>
      </c>
      <c r="AJ71" s="27"/>
      <c r="AK71" s="231">
        <v>14.88</v>
      </c>
      <c r="AL71" s="232">
        <v>12.56</v>
      </c>
      <c r="AM71" s="233">
        <v>12.36</v>
      </c>
      <c r="AN71" s="234">
        <v>12.95</v>
      </c>
      <c r="AQ71" s="235">
        <v>44013</v>
      </c>
      <c r="AR71" s="253">
        <v>120</v>
      </c>
      <c r="AS71" s="253">
        <v>96</v>
      </c>
      <c r="AT71" s="253">
        <v>96</v>
      </c>
      <c r="AU71" s="60"/>
      <c r="AV71" s="236">
        <v>0</v>
      </c>
      <c r="AW71" s="236">
        <v>0</v>
      </c>
      <c r="AX71" s="236">
        <v>0</v>
      </c>
      <c r="AY71" s="236">
        <v>0</v>
      </c>
      <c r="AZ71" s="236">
        <v>0</v>
      </c>
      <c r="BA71" s="236">
        <v>0</v>
      </c>
      <c r="BB71" s="236">
        <v>0</v>
      </c>
      <c r="BC71" s="236">
        <v>0</v>
      </c>
      <c r="BD71" s="236">
        <v>1</v>
      </c>
      <c r="BE71" s="248">
        <v>99.76</v>
      </c>
    </row>
    <row r="72" spans="1:75" s="56" customFormat="1" ht="15" x14ac:dyDescent="0.25">
      <c r="A72" s="237">
        <v>44044</v>
      </c>
      <c r="B72" s="214">
        <v>704.01</v>
      </c>
      <c r="C72" s="215">
        <v>0</v>
      </c>
      <c r="D72" s="216">
        <v>21340.83</v>
      </c>
      <c r="E72" s="217">
        <v>0</v>
      </c>
      <c r="F72" s="214">
        <v>1304.8599999999999</v>
      </c>
      <c r="G72" s="216">
        <v>1401.86</v>
      </c>
      <c r="H72" s="218">
        <v>0</v>
      </c>
      <c r="I72" s="218">
        <v>97</v>
      </c>
      <c r="J72" s="218">
        <v>47</v>
      </c>
      <c r="K72" s="219">
        <v>5877.46</v>
      </c>
      <c r="L72" s="220">
        <v>3440.81</v>
      </c>
      <c r="M72" s="221">
        <v>0</v>
      </c>
      <c r="N72" s="220">
        <v>23709.93</v>
      </c>
      <c r="O72" s="220">
        <v>6307.9</v>
      </c>
      <c r="P72" s="220">
        <v>7062.9</v>
      </c>
      <c r="Q72" s="222">
        <v>328</v>
      </c>
      <c r="R72" s="221">
        <v>755</v>
      </c>
      <c r="S72" s="221">
        <v>128</v>
      </c>
      <c r="T72" s="223">
        <v>187.26</v>
      </c>
      <c r="U72" s="224">
        <v>0</v>
      </c>
      <c r="V72" s="223">
        <v>23429.81</v>
      </c>
      <c r="W72" s="223">
        <v>382.95</v>
      </c>
      <c r="X72" s="223">
        <v>420.95</v>
      </c>
      <c r="Y72" s="224">
        <v>364</v>
      </c>
      <c r="Z72" s="224">
        <v>38</v>
      </c>
      <c r="AA72" s="224">
        <v>10</v>
      </c>
      <c r="AB72" s="225">
        <v>938</v>
      </c>
      <c r="AC72" s="226">
        <v>26934.77</v>
      </c>
      <c r="AD72" s="227">
        <v>88765.99</v>
      </c>
      <c r="AE72" s="228">
        <v>0</v>
      </c>
      <c r="AF72" s="229">
        <v>0</v>
      </c>
      <c r="AG72" s="230">
        <v>80770</v>
      </c>
      <c r="AJ72" s="27"/>
      <c r="AK72" s="231">
        <v>12.59</v>
      </c>
      <c r="AL72" s="232">
        <v>12.73</v>
      </c>
      <c r="AM72" s="233">
        <v>11.41</v>
      </c>
      <c r="AN72" s="234">
        <v>12.18</v>
      </c>
      <c r="AQ72" s="235">
        <v>44044</v>
      </c>
      <c r="AR72" s="253">
        <v>47</v>
      </c>
      <c r="AS72" s="253">
        <v>128</v>
      </c>
      <c r="AT72" s="253">
        <v>10</v>
      </c>
      <c r="AU72" s="60"/>
      <c r="AV72" s="236">
        <v>1</v>
      </c>
      <c r="AW72" s="236">
        <v>0</v>
      </c>
      <c r="AX72" s="236">
        <v>4</v>
      </c>
      <c r="AY72" s="236">
        <v>1</v>
      </c>
      <c r="AZ72" s="236">
        <v>0</v>
      </c>
      <c r="BA72" s="236">
        <v>1</v>
      </c>
      <c r="BB72" s="236">
        <v>1</v>
      </c>
      <c r="BC72" s="236">
        <v>0</v>
      </c>
      <c r="BD72" s="236">
        <v>4</v>
      </c>
      <c r="BE72" s="248">
        <v>95.7</v>
      </c>
    </row>
    <row r="73" spans="1:75" s="56" customFormat="1" ht="15" x14ac:dyDescent="0.25">
      <c r="A73" s="237">
        <v>44075</v>
      </c>
      <c r="B73" s="214">
        <v>1425.12</v>
      </c>
      <c r="C73" s="215">
        <v>0</v>
      </c>
      <c r="D73" s="216">
        <v>22285.26</v>
      </c>
      <c r="E73" s="217">
        <v>0</v>
      </c>
      <c r="F73" s="214">
        <v>2740.61</v>
      </c>
      <c r="G73" s="216">
        <v>2945.61</v>
      </c>
      <c r="H73" s="218">
        <v>0</v>
      </c>
      <c r="I73" s="218">
        <v>205</v>
      </c>
      <c r="J73" s="218">
        <v>112</v>
      </c>
      <c r="K73" s="219">
        <v>6137.51</v>
      </c>
      <c r="L73" s="220">
        <v>1957.48</v>
      </c>
      <c r="M73" s="221">
        <v>0</v>
      </c>
      <c r="N73" s="220">
        <v>5748.93</v>
      </c>
      <c r="O73" s="220">
        <v>4078.09</v>
      </c>
      <c r="P73" s="220">
        <v>4456.09</v>
      </c>
      <c r="Q73" s="222">
        <v>349</v>
      </c>
      <c r="R73" s="221">
        <v>378</v>
      </c>
      <c r="S73" s="221">
        <v>65</v>
      </c>
      <c r="T73" s="223">
        <v>20.37</v>
      </c>
      <c r="U73" s="224">
        <v>0</v>
      </c>
      <c r="V73" s="223">
        <v>15403.2</v>
      </c>
      <c r="W73" s="223">
        <v>42.44</v>
      </c>
      <c r="X73" s="223">
        <v>46.44</v>
      </c>
      <c r="Y73" s="224">
        <v>455</v>
      </c>
      <c r="Z73" s="224">
        <v>4</v>
      </c>
      <c r="AA73" s="224">
        <v>3</v>
      </c>
      <c r="AB73" s="225">
        <v>583</v>
      </c>
      <c r="AC73" s="226">
        <v>14507.21</v>
      </c>
      <c r="AD73" s="227">
        <v>99870.23</v>
      </c>
      <c r="AE73" s="228">
        <v>0</v>
      </c>
      <c r="AF73" s="229">
        <v>0</v>
      </c>
      <c r="AG73" s="230">
        <v>56930</v>
      </c>
      <c r="AJ73" s="27"/>
      <c r="AK73" s="231">
        <v>12.67</v>
      </c>
      <c r="AL73" s="232">
        <v>11.7</v>
      </c>
      <c r="AM73" s="233">
        <v>11.69</v>
      </c>
      <c r="AN73" s="234">
        <v>11.89</v>
      </c>
      <c r="AQ73" s="235">
        <v>44075</v>
      </c>
      <c r="AR73" s="253">
        <v>112</v>
      </c>
      <c r="AS73" s="253">
        <v>65</v>
      </c>
      <c r="AT73" s="253">
        <v>3</v>
      </c>
      <c r="AU73" s="60"/>
      <c r="AV73" s="236">
        <v>2</v>
      </c>
      <c r="AW73" s="236">
        <v>0</v>
      </c>
      <c r="AX73" s="236">
        <v>1</v>
      </c>
      <c r="AY73" s="236">
        <v>1</v>
      </c>
      <c r="AZ73" s="236">
        <v>0</v>
      </c>
      <c r="BA73" s="236">
        <v>0</v>
      </c>
      <c r="BB73" s="236">
        <v>1</v>
      </c>
      <c r="BC73" s="236">
        <v>0</v>
      </c>
      <c r="BD73" s="236">
        <v>1</v>
      </c>
      <c r="BE73" s="248">
        <v>95.31</v>
      </c>
    </row>
    <row r="74" spans="1:75" s="56" customFormat="1" ht="15" x14ac:dyDescent="0.25">
      <c r="A74" s="237">
        <v>44105</v>
      </c>
      <c r="B74" s="214">
        <v>6725.73</v>
      </c>
      <c r="C74" s="215">
        <v>0</v>
      </c>
      <c r="D74" s="216">
        <v>22354.53</v>
      </c>
      <c r="E74" s="217">
        <v>0</v>
      </c>
      <c r="F74" s="214">
        <v>12803.18</v>
      </c>
      <c r="G74" s="216">
        <v>13803.18</v>
      </c>
      <c r="H74" s="218">
        <v>0</v>
      </c>
      <c r="I74" s="218">
        <v>1000</v>
      </c>
      <c r="J74" s="218">
        <v>398</v>
      </c>
      <c r="K74" s="219">
        <v>6080.76</v>
      </c>
      <c r="L74" s="220">
        <v>13069.43</v>
      </c>
      <c r="M74" s="221">
        <v>0</v>
      </c>
      <c r="N74" s="220">
        <v>74957.37</v>
      </c>
      <c r="O74" s="220">
        <v>26614.78</v>
      </c>
      <c r="P74" s="220">
        <v>29037.78</v>
      </c>
      <c r="Q74" s="222">
        <v>838</v>
      </c>
      <c r="R74" s="221">
        <v>2423</v>
      </c>
      <c r="S74" s="221">
        <v>442</v>
      </c>
      <c r="T74" s="223">
        <v>10843.42</v>
      </c>
      <c r="U74" s="224">
        <v>0</v>
      </c>
      <c r="V74" s="223">
        <v>39013.32</v>
      </c>
      <c r="W74" s="223">
        <v>23166.25</v>
      </c>
      <c r="X74" s="223">
        <v>25255.25</v>
      </c>
      <c r="Y74" s="224">
        <v>564</v>
      </c>
      <c r="Z74" s="224">
        <v>2089</v>
      </c>
      <c r="AA74" s="224">
        <v>358</v>
      </c>
      <c r="AB74" s="225">
        <v>1325</v>
      </c>
      <c r="AC74" s="226">
        <v>23842.54</v>
      </c>
      <c r="AD74" s="227">
        <v>93074.189999999988</v>
      </c>
      <c r="AE74" s="228">
        <v>0</v>
      </c>
      <c r="AF74" s="229">
        <v>0</v>
      </c>
      <c r="AG74" s="230">
        <v>126180</v>
      </c>
      <c r="AJ74" s="27"/>
      <c r="AK74" s="231">
        <v>12.68</v>
      </c>
      <c r="AL74" s="232">
        <v>11.85</v>
      </c>
      <c r="AM74" s="233">
        <v>11.3</v>
      </c>
      <c r="AN74" s="234">
        <v>11.8</v>
      </c>
      <c r="AQ74" s="235">
        <v>44105</v>
      </c>
      <c r="AR74" s="253">
        <v>398</v>
      </c>
      <c r="AS74" s="253">
        <v>442</v>
      </c>
      <c r="AT74" s="253">
        <v>358</v>
      </c>
      <c r="AU74" s="60"/>
      <c r="AV74" s="236">
        <v>1</v>
      </c>
      <c r="AW74" s="236">
        <v>1</v>
      </c>
      <c r="AX74" s="236">
        <v>1</v>
      </c>
      <c r="AY74" s="236">
        <v>1</v>
      </c>
      <c r="AZ74" s="236">
        <v>2</v>
      </c>
      <c r="BA74" s="236">
        <v>2</v>
      </c>
      <c r="BB74" s="236">
        <v>1</v>
      </c>
      <c r="BC74" s="236">
        <v>2</v>
      </c>
      <c r="BD74" s="236">
        <v>4</v>
      </c>
      <c r="BE74" s="248">
        <v>96.76</v>
      </c>
    </row>
    <row r="75" spans="1:75" s="56" customFormat="1" ht="15" x14ac:dyDescent="0.25">
      <c r="A75" s="237">
        <v>44136</v>
      </c>
      <c r="B75" s="214">
        <v>7668.39</v>
      </c>
      <c r="C75" s="215">
        <v>0</v>
      </c>
      <c r="D75" s="216">
        <v>43657.35</v>
      </c>
      <c r="E75" s="217">
        <v>0</v>
      </c>
      <c r="F75" s="214">
        <v>13955.38</v>
      </c>
      <c r="G75" s="216">
        <v>15115.38</v>
      </c>
      <c r="H75" s="218">
        <v>0</v>
      </c>
      <c r="I75" s="218">
        <v>1160</v>
      </c>
      <c r="J75" s="218">
        <v>512</v>
      </c>
      <c r="K75" s="219">
        <v>5970.83</v>
      </c>
      <c r="L75" s="220">
        <v>11839.6</v>
      </c>
      <c r="M75" s="221">
        <v>0</v>
      </c>
      <c r="N75" s="220">
        <v>35143.53</v>
      </c>
      <c r="O75" s="220">
        <v>23178.560000000001</v>
      </c>
      <c r="P75" s="220">
        <v>25931.56</v>
      </c>
      <c r="Q75" s="222">
        <v>507</v>
      </c>
      <c r="R75" s="221">
        <v>2753</v>
      </c>
      <c r="S75" s="221">
        <v>437</v>
      </c>
      <c r="T75" s="223">
        <v>11731.46</v>
      </c>
      <c r="U75" s="224">
        <v>0</v>
      </c>
      <c r="V75" s="223">
        <v>101819.18</v>
      </c>
      <c r="W75" s="223">
        <v>23256.37</v>
      </c>
      <c r="X75" s="223">
        <v>25356.37</v>
      </c>
      <c r="Y75" s="224">
        <v>720</v>
      </c>
      <c r="Z75" s="224">
        <v>2100</v>
      </c>
      <c r="AA75" s="224">
        <v>422</v>
      </c>
      <c r="AB75" s="225">
        <v>1912</v>
      </c>
      <c r="AC75" s="226">
        <v>23908.07</v>
      </c>
      <c r="AD75" s="227">
        <v>85742.81</v>
      </c>
      <c r="AE75" s="228">
        <v>0</v>
      </c>
      <c r="AF75" s="229">
        <v>0</v>
      </c>
      <c r="AG75" s="230">
        <v>166730</v>
      </c>
      <c r="AJ75" s="27"/>
      <c r="AK75" s="231">
        <v>13.03</v>
      </c>
      <c r="AL75" s="232">
        <v>12.11</v>
      </c>
      <c r="AM75" s="233">
        <v>11.96</v>
      </c>
      <c r="AN75" s="234">
        <v>12.23</v>
      </c>
      <c r="AQ75" s="235">
        <v>44136</v>
      </c>
      <c r="AR75" s="253">
        <v>512</v>
      </c>
      <c r="AS75" s="253">
        <v>437</v>
      </c>
      <c r="AT75" s="253">
        <v>422</v>
      </c>
      <c r="AU75" s="60"/>
      <c r="AV75" s="236">
        <v>0</v>
      </c>
      <c r="AW75" s="236">
        <v>2</v>
      </c>
      <c r="AX75" s="236">
        <v>8</v>
      </c>
      <c r="AY75" s="236">
        <v>1</v>
      </c>
      <c r="AZ75" s="236">
        <v>1</v>
      </c>
      <c r="BA75" s="236">
        <v>1</v>
      </c>
      <c r="BB75" s="236">
        <v>0</v>
      </c>
      <c r="BC75" s="236">
        <v>3</v>
      </c>
      <c r="BD75" s="236">
        <v>8</v>
      </c>
      <c r="BE75" s="248">
        <v>95.36</v>
      </c>
    </row>
    <row r="76" spans="1:75" s="56" customFormat="1" ht="15" x14ac:dyDescent="0.25">
      <c r="A76" s="237">
        <v>44166</v>
      </c>
      <c r="B76" s="214">
        <v>7963.51</v>
      </c>
      <c r="C76" s="215">
        <v>0</v>
      </c>
      <c r="D76" s="216">
        <v>37229.360000000001</v>
      </c>
      <c r="E76" s="217">
        <v>0</v>
      </c>
      <c r="F76" s="214">
        <v>14139.26</v>
      </c>
      <c r="G76" s="216">
        <v>15298.26</v>
      </c>
      <c r="H76" s="218">
        <v>0</v>
      </c>
      <c r="I76" s="218">
        <v>1159</v>
      </c>
      <c r="J76" s="218">
        <v>501</v>
      </c>
      <c r="K76" s="219">
        <v>5987.01</v>
      </c>
      <c r="L76" s="220">
        <v>13133.7</v>
      </c>
      <c r="M76" s="221">
        <v>0</v>
      </c>
      <c r="N76" s="220">
        <v>27596.46</v>
      </c>
      <c r="O76" s="220">
        <v>26230.87</v>
      </c>
      <c r="P76" s="220">
        <v>28669.87</v>
      </c>
      <c r="Q76" s="222">
        <v>635</v>
      </c>
      <c r="R76" s="221">
        <v>2439</v>
      </c>
      <c r="S76" s="221">
        <v>416</v>
      </c>
      <c r="T76" s="223">
        <v>13833.36</v>
      </c>
      <c r="U76" s="224">
        <v>0</v>
      </c>
      <c r="V76" s="223">
        <v>28384.16</v>
      </c>
      <c r="W76" s="223">
        <v>28202.73</v>
      </c>
      <c r="X76" s="223">
        <v>31031.73</v>
      </c>
      <c r="Y76" s="224">
        <v>411</v>
      </c>
      <c r="Z76" s="224">
        <v>2829</v>
      </c>
      <c r="AA76" s="224">
        <v>463</v>
      </c>
      <c r="AB76" s="225">
        <v>2111</v>
      </c>
      <c r="AC76" s="226">
        <v>0</v>
      </c>
      <c r="AD76" s="227">
        <v>50812.24</v>
      </c>
      <c r="AE76" s="228">
        <v>0</v>
      </c>
      <c r="AF76" s="229">
        <v>0</v>
      </c>
      <c r="AG76" s="230">
        <v>102860</v>
      </c>
      <c r="AJ76" s="27"/>
      <c r="AK76" s="231">
        <v>13.39</v>
      </c>
      <c r="AL76" s="232">
        <v>11.9</v>
      </c>
      <c r="AM76" s="233">
        <v>11.66</v>
      </c>
      <c r="AN76" s="234">
        <v>12.11</v>
      </c>
      <c r="AQ76" s="235">
        <v>44166</v>
      </c>
      <c r="AR76" s="253">
        <v>501</v>
      </c>
      <c r="AS76" s="253">
        <v>416</v>
      </c>
      <c r="AT76" s="253">
        <v>463</v>
      </c>
      <c r="AU76" s="60"/>
      <c r="AV76" s="236">
        <v>1</v>
      </c>
      <c r="AW76" s="236">
        <v>1</v>
      </c>
      <c r="AX76" s="236">
        <v>1</v>
      </c>
      <c r="AY76" s="236">
        <v>1</v>
      </c>
      <c r="AZ76" s="236">
        <v>0</v>
      </c>
      <c r="BA76" s="236">
        <v>1</v>
      </c>
      <c r="BB76" s="236">
        <v>1</v>
      </c>
      <c r="BC76" s="236">
        <v>0</v>
      </c>
      <c r="BD76" s="236">
        <v>1</v>
      </c>
      <c r="BE76" s="248">
        <v>95.55</v>
      </c>
    </row>
    <row r="77" spans="1:75" ht="15" x14ac:dyDescent="0.25">
      <c r="A77" s="268">
        <v>44197</v>
      </c>
      <c r="B77" s="214">
        <v>6625.79</v>
      </c>
      <c r="C77" s="215">
        <v>0</v>
      </c>
      <c r="D77" s="216">
        <v>49146.49</v>
      </c>
      <c r="E77" s="217">
        <v>0</v>
      </c>
      <c r="F77" s="214">
        <v>11981.16</v>
      </c>
      <c r="G77" s="216">
        <v>12778.16</v>
      </c>
      <c r="H77" s="218">
        <v>0</v>
      </c>
      <c r="I77" s="218">
        <v>797</v>
      </c>
      <c r="J77" s="218">
        <v>408</v>
      </c>
      <c r="K77" s="250">
        <v>6065.98</v>
      </c>
      <c r="L77" s="220">
        <v>14404.03</v>
      </c>
      <c r="M77" s="221">
        <v>0</v>
      </c>
      <c r="N77" s="220">
        <v>21975.69</v>
      </c>
      <c r="O77" s="220">
        <v>29564.38</v>
      </c>
      <c r="P77" s="220">
        <v>32466.38</v>
      </c>
      <c r="Q77" s="222">
        <v>835</v>
      </c>
      <c r="R77" s="221">
        <v>2902</v>
      </c>
      <c r="S77" s="221">
        <v>464</v>
      </c>
      <c r="T77" s="223">
        <v>17395.439999999999</v>
      </c>
      <c r="U77" s="224">
        <v>0</v>
      </c>
      <c r="V77" s="223">
        <v>46540.45</v>
      </c>
      <c r="W77" s="223">
        <v>35789.85</v>
      </c>
      <c r="X77" s="223">
        <v>39173.85</v>
      </c>
      <c r="Y77" s="224">
        <v>344</v>
      </c>
      <c r="Z77" s="224">
        <v>3384</v>
      </c>
      <c r="AA77" s="224">
        <v>584</v>
      </c>
      <c r="AB77" s="225">
        <v>2365</v>
      </c>
      <c r="AC77" s="226">
        <v>38195.440000000002</v>
      </c>
      <c r="AD77" s="227">
        <v>50582.42</v>
      </c>
      <c r="AE77" s="228">
        <v>0</v>
      </c>
      <c r="AF77" s="229">
        <v>0</v>
      </c>
      <c r="AG77" s="230">
        <v>111910</v>
      </c>
      <c r="AK77" s="231">
        <v>13.32</v>
      </c>
      <c r="AL77" s="232">
        <v>11.73</v>
      </c>
      <c r="AM77" s="233">
        <v>11.7</v>
      </c>
      <c r="AN77" s="234">
        <v>12.04</v>
      </c>
      <c r="AQ77" s="34">
        <v>44197</v>
      </c>
      <c r="AR77" s="251">
        <v>408</v>
      </c>
      <c r="AS77" s="251">
        <v>464</v>
      </c>
      <c r="AT77" s="251">
        <v>584</v>
      </c>
      <c r="AU77" s="251"/>
      <c r="AV77" s="59">
        <v>0</v>
      </c>
      <c r="AW77" s="59">
        <v>3</v>
      </c>
      <c r="AX77" s="59">
        <v>7</v>
      </c>
      <c r="AY77" s="59">
        <v>1</v>
      </c>
      <c r="AZ77" s="59">
        <v>1</v>
      </c>
      <c r="BA77" s="59">
        <v>0</v>
      </c>
      <c r="BB77" s="59">
        <v>0</v>
      </c>
      <c r="BC77" s="59">
        <v>2</v>
      </c>
      <c r="BD77" s="59">
        <v>1</v>
      </c>
      <c r="BE77" s="325">
        <v>95.08</v>
      </c>
    </row>
    <row r="78" spans="1:75" ht="15" x14ac:dyDescent="0.25">
      <c r="A78" s="268">
        <v>44228</v>
      </c>
      <c r="B78" s="214">
        <v>9652.52</v>
      </c>
      <c r="C78" s="215">
        <v>0</v>
      </c>
      <c r="D78" s="216">
        <v>15747.24</v>
      </c>
      <c r="E78" s="217">
        <v>0</v>
      </c>
      <c r="F78" s="214">
        <v>18796.13</v>
      </c>
      <c r="G78" s="216">
        <v>20237.13</v>
      </c>
      <c r="H78" s="218">
        <v>0</v>
      </c>
      <c r="I78" s="218">
        <v>1441</v>
      </c>
      <c r="J78" s="218">
        <v>593</v>
      </c>
      <c r="K78" s="219">
        <v>6084.76</v>
      </c>
      <c r="L78" s="220">
        <v>19411.62</v>
      </c>
      <c r="M78" s="221">
        <v>0</v>
      </c>
      <c r="N78" s="220">
        <v>24635.96</v>
      </c>
      <c r="O78" s="220">
        <v>40858.04</v>
      </c>
      <c r="P78" s="220">
        <v>44839.040000000001</v>
      </c>
      <c r="Q78" s="222">
        <v>169</v>
      </c>
      <c r="R78" s="221">
        <v>3981</v>
      </c>
      <c r="S78" s="221">
        <v>592</v>
      </c>
      <c r="T78" s="223">
        <v>19492.55</v>
      </c>
      <c r="U78" s="224">
        <v>0</v>
      </c>
      <c r="V78" s="223">
        <v>19724.310000000001</v>
      </c>
      <c r="W78" s="223">
        <v>39771.56</v>
      </c>
      <c r="X78" s="223">
        <v>43431.56</v>
      </c>
      <c r="Y78" s="224">
        <v>149</v>
      </c>
      <c r="Z78" s="224">
        <v>3660</v>
      </c>
      <c r="AA78" s="224">
        <v>593</v>
      </c>
      <c r="AB78" s="225">
        <v>2700</v>
      </c>
      <c r="AC78" s="226">
        <v>35473.89</v>
      </c>
      <c r="AD78" s="227">
        <v>37499.620000000003</v>
      </c>
      <c r="AE78" s="228">
        <v>0</v>
      </c>
      <c r="AF78" s="229">
        <v>0</v>
      </c>
      <c r="AG78" s="230">
        <v>55300</v>
      </c>
      <c r="AK78" s="231">
        <v>12.41</v>
      </c>
      <c r="AL78" s="232">
        <v>11.48</v>
      </c>
      <c r="AM78" s="233">
        <v>11.84</v>
      </c>
      <c r="AN78" s="234">
        <v>11.81</v>
      </c>
      <c r="AQ78" s="34">
        <v>44228</v>
      </c>
      <c r="AR78" s="251">
        <v>593</v>
      </c>
      <c r="AS78" s="251">
        <v>592</v>
      </c>
      <c r="AT78" s="251">
        <v>593</v>
      </c>
      <c r="AU78" s="251"/>
      <c r="AV78" s="251">
        <v>0</v>
      </c>
      <c r="AW78" s="251">
        <v>1</v>
      </c>
      <c r="AX78" s="251">
        <v>0</v>
      </c>
      <c r="AY78" s="251">
        <v>0</v>
      </c>
      <c r="AZ78" s="251">
        <v>1</v>
      </c>
      <c r="BA78" s="251">
        <v>0</v>
      </c>
      <c r="BB78" s="251">
        <v>0</v>
      </c>
      <c r="BC78" s="251">
        <v>1</v>
      </c>
      <c r="BD78" s="251">
        <v>1</v>
      </c>
      <c r="BE78" s="323">
        <v>87.26</v>
      </c>
    </row>
    <row r="79" spans="1:75" ht="15" x14ac:dyDescent="0.25">
      <c r="A79" s="268">
        <v>44256</v>
      </c>
      <c r="B79" s="214">
        <v>1246.5999999999999</v>
      </c>
      <c r="C79" s="215">
        <v>0</v>
      </c>
      <c r="D79" s="216">
        <v>10477.74</v>
      </c>
      <c r="E79" s="217">
        <v>0</v>
      </c>
      <c r="F79" s="214">
        <v>1888.55</v>
      </c>
      <c r="G79" s="216">
        <v>2083.5500000000002</v>
      </c>
      <c r="H79" s="218">
        <v>0</v>
      </c>
      <c r="I79" s="218">
        <v>195</v>
      </c>
      <c r="J79" s="218">
        <v>94</v>
      </c>
      <c r="K79" s="219">
        <v>6067.44</v>
      </c>
      <c r="L79" s="220">
        <v>3929.96</v>
      </c>
      <c r="M79" s="221">
        <v>0</v>
      </c>
      <c r="N79" s="220">
        <v>53958.65</v>
      </c>
      <c r="O79" s="220">
        <v>7579.13</v>
      </c>
      <c r="P79" s="220">
        <v>8493.130000000001</v>
      </c>
      <c r="Q79" s="222">
        <v>629</v>
      </c>
      <c r="R79" s="221">
        <v>914</v>
      </c>
      <c r="S79" s="221">
        <v>156</v>
      </c>
      <c r="T79" s="223">
        <v>6727.93</v>
      </c>
      <c r="U79" s="224">
        <v>0</v>
      </c>
      <c r="V79" s="223">
        <v>23281.35</v>
      </c>
      <c r="W79" s="223">
        <v>13275.61</v>
      </c>
      <c r="X79" s="223">
        <v>14674.61</v>
      </c>
      <c r="Y79" s="224">
        <v>611</v>
      </c>
      <c r="Z79" s="224">
        <v>1399</v>
      </c>
      <c r="AA79" s="224">
        <v>255</v>
      </c>
      <c r="AB79" s="225">
        <v>1899</v>
      </c>
      <c r="AC79" s="226">
        <v>30733.93</v>
      </c>
      <c r="AD79" s="227">
        <v>56329.06</v>
      </c>
      <c r="AE79" s="228">
        <v>0</v>
      </c>
      <c r="AF79" s="229">
        <v>0</v>
      </c>
      <c r="AG79" s="230">
        <v>102690</v>
      </c>
      <c r="AK79" s="231">
        <v>15.9</v>
      </c>
      <c r="AL79" s="232">
        <v>12.49</v>
      </c>
      <c r="AM79" s="233">
        <v>12.21</v>
      </c>
      <c r="AN79" s="234">
        <v>13.07</v>
      </c>
      <c r="AQ79" s="34">
        <v>44256</v>
      </c>
      <c r="AR79" s="251">
        <v>94</v>
      </c>
      <c r="AS79" s="251">
        <v>156</v>
      </c>
      <c r="AT79" s="251">
        <v>255</v>
      </c>
      <c r="AU79" s="251"/>
      <c r="AV79" s="251">
        <v>2</v>
      </c>
      <c r="AW79" s="251">
        <v>0</v>
      </c>
      <c r="AX79" s="251">
        <v>2</v>
      </c>
      <c r="AY79" s="251">
        <v>1</v>
      </c>
      <c r="AZ79" s="251">
        <v>2</v>
      </c>
      <c r="BA79" s="251">
        <v>0</v>
      </c>
      <c r="BB79" s="251">
        <v>0</v>
      </c>
      <c r="BC79" s="251">
        <v>3</v>
      </c>
      <c r="BD79" s="251">
        <v>0</v>
      </c>
      <c r="BE79" s="323">
        <v>99.53</v>
      </c>
    </row>
    <row r="80" spans="1:75" ht="15" x14ac:dyDescent="0.25">
      <c r="A80" s="268">
        <v>44287</v>
      </c>
      <c r="B80" s="214">
        <v>2631.6</v>
      </c>
      <c r="C80" s="215">
        <v>0</v>
      </c>
      <c r="D80" s="216">
        <v>1765.83</v>
      </c>
      <c r="E80" s="217">
        <v>0</v>
      </c>
      <c r="F80" s="214">
        <v>4934.76</v>
      </c>
      <c r="G80" s="216">
        <v>5324.76</v>
      </c>
      <c r="H80" s="218">
        <v>0</v>
      </c>
      <c r="I80" s="218">
        <v>390</v>
      </c>
      <c r="J80" s="218">
        <v>183</v>
      </c>
      <c r="K80" s="219">
        <v>5939.76</v>
      </c>
      <c r="L80" s="220">
        <v>4139.88</v>
      </c>
      <c r="M80" s="221">
        <v>0</v>
      </c>
      <c r="N80" s="220">
        <v>24903.53</v>
      </c>
      <c r="O80" s="220">
        <v>8604.07</v>
      </c>
      <c r="P80" s="220">
        <v>9563.07</v>
      </c>
      <c r="Q80" s="222">
        <v>225</v>
      </c>
      <c r="R80" s="221">
        <v>959</v>
      </c>
      <c r="S80" s="221">
        <v>157</v>
      </c>
      <c r="T80" s="223">
        <v>4942.7299999999996</v>
      </c>
      <c r="U80" s="224">
        <v>0</v>
      </c>
      <c r="V80" s="223">
        <v>18437.79</v>
      </c>
      <c r="W80" s="223">
        <v>10126.92</v>
      </c>
      <c r="X80" s="223">
        <v>11165.92</v>
      </c>
      <c r="Y80" s="224">
        <v>188</v>
      </c>
      <c r="Z80" s="224">
        <v>1039</v>
      </c>
      <c r="AA80" s="224">
        <v>185</v>
      </c>
      <c r="AB80" s="225">
        <v>1320</v>
      </c>
      <c r="AC80" s="226">
        <v>21379.919999999998</v>
      </c>
      <c r="AD80" s="227">
        <v>65994.77</v>
      </c>
      <c r="AE80" s="228">
        <v>0</v>
      </c>
      <c r="AF80" s="229">
        <v>0</v>
      </c>
      <c r="AG80" s="230">
        <v>28420</v>
      </c>
      <c r="AK80" s="231">
        <v>12.58</v>
      </c>
      <c r="AL80" s="232">
        <v>11.35</v>
      </c>
      <c r="AM80" s="233">
        <v>11.51</v>
      </c>
      <c r="AN80" s="234">
        <v>11.66</v>
      </c>
      <c r="AQ80" s="34">
        <v>44287</v>
      </c>
      <c r="AR80" s="251">
        <v>183</v>
      </c>
      <c r="AS80" s="251">
        <v>157</v>
      </c>
      <c r="AT80" s="251">
        <v>185</v>
      </c>
      <c r="AU80" s="251"/>
      <c r="AV80" s="251">
        <v>1</v>
      </c>
      <c r="AW80" s="251">
        <v>0</v>
      </c>
      <c r="AX80" s="251">
        <v>0</v>
      </c>
      <c r="AY80" s="251">
        <v>1</v>
      </c>
      <c r="AZ80" s="251">
        <v>0</v>
      </c>
      <c r="BA80" s="251">
        <v>1</v>
      </c>
      <c r="BB80" s="251">
        <v>1</v>
      </c>
      <c r="BC80" s="251">
        <v>0</v>
      </c>
      <c r="BD80" s="251">
        <v>1</v>
      </c>
      <c r="BE80" s="323">
        <v>99.88</v>
      </c>
    </row>
    <row r="81" spans="1:66" ht="15" x14ac:dyDescent="0.25">
      <c r="A81" s="268">
        <v>44317</v>
      </c>
      <c r="B81" s="214">
        <v>641</v>
      </c>
      <c r="C81" s="215">
        <v>0</v>
      </c>
      <c r="D81" s="216">
        <v>12323.33</v>
      </c>
      <c r="E81" s="217">
        <v>0</v>
      </c>
      <c r="F81" s="214">
        <v>1202.56</v>
      </c>
      <c r="G81" s="216">
        <v>1296.56</v>
      </c>
      <c r="H81" s="218">
        <v>0</v>
      </c>
      <c r="I81" s="218">
        <v>94</v>
      </c>
      <c r="J81" s="218">
        <v>42</v>
      </c>
      <c r="K81" s="219">
        <v>5758.36</v>
      </c>
      <c r="L81" s="220">
        <v>1266</v>
      </c>
      <c r="M81" s="221">
        <v>0</v>
      </c>
      <c r="N81" s="220">
        <v>15795.45</v>
      </c>
      <c r="O81" s="220">
        <v>2631.12</v>
      </c>
      <c r="P81" s="220">
        <v>2893.12</v>
      </c>
      <c r="Q81" s="222">
        <v>499</v>
      </c>
      <c r="R81" s="221">
        <v>262</v>
      </c>
      <c r="S81" s="221">
        <v>43</v>
      </c>
      <c r="T81" s="223">
        <v>1175</v>
      </c>
      <c r="U81" s="224">
        <v>0</v>
      </c>
      <c r="V81" s="223">
        <v>16897.650000000001</v>
      </c>
      <c r="W81" s="223">
        <v>2408.69</v>
      </c>
      <c r="X81" s="223">
        <v>2642.69</v>
      </c>
      <c r="Y81" s="224">
        <v>476</v>
      </c>
      <c r="Z81" s="224">
        <v>234</v>
      </c>
      <c r="AA81" s="224">
        <v>42</v>
      </c>
      <c r="AB81" s="225">
        <v>562</v>
      </c>
      <c r="AC81" s="226">
        <v>13426.88</v>
      </c>
      <c r="AD81" s="227">
        <v>76339.649999999994</v>
      </c>
      <c r="AE81" s="228">
        <v>0</v>
      </c>
      <c r="AF81" s="229">
        <v>0</v>
      </c>
      <c r="AG81" s="230">
        <v>48520</v>
      </c>
      <c r="AK81" s="231">
        <v>12.19</v>
      </c>
      <c r="AL81" s="232">
        <v>11</v>
      </c>
      <c r="AM81" s="233">
        <v>11.15</v>
      </c>
      <c r="AN81" s="234">
        <v>11.3</v>
      </c>
      <c r="AQ81" s="34">
        <v>44317</v>
      </c>
      <c r="AR81" s="251">
        <v>42</v>
      </c>
      <c r="AS81" s="251">
        <v>43</v>
      </c>
      <c r="AT81" s="251">
        <v>42</v>
      </c>
      <c r="AU81" s="251"/>
      <c r="AV81" s="251">
        <v>1</v>
      </c>
      <c r="AW81" s="251">
        <v>0</v>
      </c>
      <c r="AX81" s="251">
        <v>3</v>
      </c>
      <c r="AY81" s="251">
        <v>1</v>
      </c>
      <c r="AZ81" s="251">
        <v>0</v>
      </c>
      <c r="BA81" s="251">
        <v>0</v>
      </c>
      <c r="BB81" s="251">
        <v>1</v>
      </c>
      <c r="BC81" s="251">
        <v>0</v>
      </c>
      <c r="BD81" s="251">
        <v>0</v>
      </c>
      <c r="BE81" s="323">
        <v>99.7</v>
      </c>
    </row>
    <row r="82" spans="1:66" ht="15" x14ac:dyDescent="0.25">
      <c r="A82" s="268">
        <v>44348</v>
      </c>
      <c r="B82" s="214">
        <v>0</v>
      </c>
      <c r="C82" s="215">
        <v>0</v>
      </c>
      <c r="D82" s="216">
        <v>0</v>
      </c>
      <c r="E82" s="217">
        <v>0</v>
      </c>
      <c r="F82" s="214">
        <v>0</v>
      </c>
      <c r="G82" s="216">
        <v>0</v>
      </c>
      <c r="H82" s="218">
        <v>0</v>
      </c>
      <c r="I82" s="218">
        <v>0</v>
      </c>
      <c r="J82" s="218">
        <v>0</v>
      </c>
      <c r="K82" s="219"/>
      <c r="L82" s="220">
        <v>0</v>
      </c>
      <c r="M82" s="221">
        <v>0</v>
      </c>
      <c r="N82" s="220">
        <v>0</v>
      </c>
      <c r="O82" s="220">
        <v>0</v>
      </c>
      <c r="P82" s="220">
        <v>0</v>
      </c>
      <c r="Q82" s="222">
        <v>168</v>
      </c>
      <c r="R82" s="221">
        <v>0</v>
      </c>
      <c r="S82" s="221">
        <v>0</v>
      </c>
      <c r="T82" s="223">
        <v>0</v>
      </c>
      <c r="U82" s="224">
        <v>0</v>
      </c>
      <c r="V82" s="223">
        <v>0</v>
      </c>
      <c r="W82" s="223">
        <v>0</v>
      </c>
      <c r="X82" s="223">
        <v>0</v>
      </c>
      <c r="Y82" s="224">
        <v>198</v>
      </c>
      <c r="Z82" s="224">
        <v>0</v>
      </c>
      <c r="AA82" s="224">
        <v>0</v>
      </c>
      <c r="AB82" s="225">
        <v>571</v>
      </c>
      <c r="AC82" s="226">
        <v>10480.16</v>
      </c>
      <c r="AD82" s="227">
        <v>88819.81</v>
      </c>
      <c r="AE82" s="228">
        <v>0</v>
      </c>
      <c r="AF82" s="229">
        <v>0</v>
      </c>
      <c r="AG82" s="230">
        <v>0</v>
      </c>
      <c r="AK82" s="231"/>
      <c r="AL82" s="232"/>
      <c r="AM82" s="233"/>
      <c r="AN82" s="234"/>
      <c r="AQ82" s="34">
        <v>44348</v>
      </c>
      <c r="AR82" s="251">
        <v>0</v>
      </c>
      <c r="AS82" s="251">
        <v>0</v>
      </c>
      <c r="AT82" s="251">
        <v>0</v>
      </c>
      <c r="AU82" s="251"/>
      <c r="AV82" s="251">
        <v>0</v>
      </c>
      <c r="AW82" s="251">
        <v>0</v>
      </c>
      <c r="AX82" s="251">
        <v>0</v>
      </c>
      <c r="AY82" s="251">
        <v>0</v>
      </c>
      <c r="AZ82" s="251">
        <v>0</v>
      </c>
      <c r="BA82" s="251">
        <v>0</v>
      </c>
      <c r="BB82" s="251">
        <v>0</v>
      </c>
      <c r="BC82" s="251">
        <v>0</v>
      </c>
      <c r="BD82" s="251">
        <v>0</v>
      </c>
      <c r="BE82" s="323">
        <v>100</v>
      </c>
    </row>
    <row r="83" spans="1:66" ht="15" x14ac:dyDescent="0.25">
      <c r="A83" s="268">
        <v>44378</v>
      </c>
      <c r="B83" s="214">
        <v>0</v>
      </c>
      <c r="C83" s="215">
        <v>0</v>
      </c>
      <c r="D83" s="216">
        <v>0</v>
      </c>
      <c r="E83" s="217">
        <v>0</v>
      </c>
      <c r="F83" s="214">
        <v>0</v>
      </c>
      <c r="G83" s="216">
        <v>0</v>
      </c>
      <c r="H83" s="218">
        <v>0</v>
      </c>
      <c r="I83" s="218">
        <v>0</v>
      </c>
      <c r="J83" s="218">
        <v>0</v>
      </c>
      <c r="K83" s="219">
        <v>5861.15</v>
      </c>
      <c r="L83" s="220">
        <v>0</v>
      </c>
      <c r="M83" s="221">
        <v>0</v>
      </c>
      <c r="N83" s="220">
        <v>0</v>
      </c>
      <c r="O83" s="220">
        <v>0</v>
      </c>
      <c r="P83" s="220">
        <v>0</v>
      </c>
      <c r="Q83" s="222">
        <v>161</v>
      </c>
      <c r="R83" s="221">
        <v>0</v>
      </c>
      <c r="S83" s="221">
        <v>0</v>
      </c>
      <c r="T83" s="223">
        <v>4102.93</v>
      </c>
      <c r="U83" s="224">
        <v>0</v>
      </c>
      <c r="V83" s="223">
        <v>17866</v>
      </c>
      <c r="W83" s="223">
        <v>8647.86</v>
      </c>
      <c r="X83" s="223">
        <v>9872.86</v>
      </c>
      <c r="Y83" s="224">
        <v>247</v>
      </c>
      <c r="Z83" s="224">
        <v>1225</v>
      </c>
      <c r="AA83" s="224">
        <v>247</v>
      </c>
      <c r="AB83" s="225">
        <v>981</v>
      </c>
      <c r="AC83" s="226">
        <v>18023.47</v>
      </c>
      <c r="AD83" s="227">
        <v>100740.35</v>
      </c>
      <c r="AE83" s="228">
        <v>0</v>
      </c>
      <c r="AF83" s="229">
        <v>0</v>
      </c>
      <c r="AG83" s="230">
        <v>26630</v>
      </c>
      <c r="AK83" s="231"/>
      <c r="AL83" s="232"/>
      <c r="AM83" s="233">
        <v>11.04</v>
      </c>
      <c r="AN83" s="234">
        <v>11.04</v>
      </c>
      <c r="AQ83" s="34">
        <v>44378</v>
      </c>
      <c r="AR83" s="251">
        <v>0</v>
      </c>
      <c r="AS83" s="251">
        <v>0</v>
      </c>
      <c r="AT83" s="251">
        <v>247</v>
      </c>
      <c r="AU83" s="251"/>
      <c r="AV83" s="251">
        <v>0</v>
      </c>
      <c r="AW83" s="251">
        <v>0</v>
      </c>
      <c r="AX83" s="251">
        <v>0</v>
      </c>
      <c r="AY83" s="251">
        <v>0</v>
      </c>
      <c r="AZ83" s="251">
        <v>0</v>
      </c>
      <c r="BA83" s="251">
        <v>0</v>
      </c>
      <c r="BB83" s="251">
        <v>1</v>
      </c>
      <c r="BC83" s="251">
        <v>0</v>
      </c>
      <c r="BD83" s="251">
        <v>0</v>
      </c>
      <c r="BE83" s="323">
        <v>100</v>
      </c>
    </row>
    <row r="84" spans="1:66" s="173" customFormat="1" x14ac:dyDescent="0.2">
      <c r="A84" s="268">
        <v>44409</v>
      </c>
      <c r="B84" s="269">
        <v>1612</v>
      </c>
      <c r="C84" s="270">
        <v>0</v>
      </c>
      <c r="D84" s="270">
        <v>31516.92</v>
      </c>
      <c r="E84" s="269">
        <v>0</v>
      </c>
      <c r="F84" s="269">
        <v>2403.0500000000002</v>
      </c>
      <c r="G84" s="270">
        <v>2694.05</v>
      </c>
      <c r="H84" s="270">
        <v>0</v>
      </c>
      <c r="I84" s="270">
        <v>291</v>
      </c>
      <c r="J84" s="284">
        <v>143</v>
      </c>
      <c r="K84" s="270">
        <v>6024.68</v>
      </c>
      <c r="L84" s="271">
        <v>2829.61</v>
      </c>
      <c r="M84" s="271">
        <v>0</v>
      </c>
      <c r="N84" s="271">
        <v>71560.960000000006</v>
      </c>
      <c r="O84" s="271">
        <v>6064.58</v>
      </c>
      <c r="P84" s="271">
        <v>6716.58</v>
      </c>
      <c r="Q84" s="271">
        <v>885</v>
      </c>
      <c r="R84" s="271">
        <v>652</v>
      </c>
      <c r="S84" s="285">
        <v>166</v>
      </c>
      <c r="T84" s="272">
        <v>2152.3200000000002</v>
      </c>
      <c r="U84" s="272">
        <v>0</v>
      </c>
      <c r="V84" s="272">
        <v>48407.23</v>
      </c>
      <c r="W84" s="272">
        <v>4352.62</v>
      </c>
      <c r="X84" s="272">
        <v>4899.62</v>
      </c>
      <c r="Y84" s="272">
        <v>459</v>
      </c>
      <c r="Z84" s="272">
        <v>547</v>
      </c>
      <c r="AA84" s="286">
        <v>129</v>
      </c>
      <c r="AB84" s="281">
        <v>1138</v>
      </c>
      <c r="AC84" s="282">
        <v>13751.85</v>
      </c>
      <c r="AD84" s="283">
        <v>107898.27</v>
      </c>
      <c r="AE84" s="273">
        <v>0</v>
      </c>
      <c r="AF84" s="274">
        <v>0</v>
      </c>
      <c r="AG84" s="275">
        <v>138350</v>
      </c>
      <c r="AJ84" s="276"/>
      <c r="AK84" s="277">
        <v>16.04</v>
      </c>
      <c r="AL84" s="278">
        <v>11.16</v>
      </c>
      <c r="AM84" s="279">
        <v>11.83</v>
      </c>
      <c r="AN84" s="244">
        <v>12.41</v>
      </c>
      <c r="AQ84" s="34">
        <v>44409</v>
      </c>
      <c r="AR84" s="280">
        <v>143</v>
      </c>
      <c r="AS84" s="280">
        <v>166</v>
      </c>
      <c r="AT84" s="280">
        <v>129</v>
      </c>
      <c r="AU84" s="280"/>
      <c r="AV84" s="280">
        <v>1</v>
      </c>
      <c r="AW84" s="280">
        <v>3</v>
      </c>
      <c r="AX84" s="280">
        <v>2</v>
      </c>
      <c r="AY84" s="280">
        <v>2</v>
      </c>
      <c r="AZ84" s="280">
        <v>3</v>
      </c>
      <c r="BA84" s="280">
        <v>2</v>
      </c>
      <c r="BB84" s="280">
        <v>1</v>
      </c>
      <c r="BC84" s="280">
        <v>3</v>
      </c>
      <c r="BD84" s="280">
        <v>0</v>
      </c>
      <c r="BE84" s="280">
        <v>99.39</v>
      </c>
    </row>
    <row r="85" spans="1:66" s="173" customFormat="1" x14ac:dyDescent="0.2">
      <c r="A85" s="268">
        <v>44440</v>
      </c>
      <c r="B85" s="269">
        <v>1292.98</v>
      </c>
      <c r="C85" s="270">
        <v>0</v>
      </c>
      <c r="D85" s="270">
        <v>28612.55</v>
      </c>
      <c r="E85" s="269">
        <v>0</v>
      </c>
      <c r="F85" s="269">
        <v>2509.3200000000002</v>
      </c>
      <c r="G85" s="270">
        <v>2754.32</v>
      </c>
      <c r="H85" s="270">
        <v>0</v>
      </c>
      <c r="I85" s="270">
        <v>245</v>
      </c>
      <c r="J85" s="284">
        <v>114</v>
      </c>
      <c r="K85" s="270">
        <v>5991.33</v>
      </c>
      <c r="L85" s="271">
        <v>3576.17</v>
      </c>
      <c r="M85" s="271">
        <v>0</v>
      </c>
      <c r="N85" s="271">
        <v>60297.73</v>
      </c>
      <c r="O85" s="271">
        <v>7551.25</v>
      </c>
      <c r="P85" s="271">
        <v>8521.25</v>
      </c>
      <c r="Q85" s="271">
        <v>738</v>
      </c>
      <c r="R85" s="271">
        <v>970</v>
      </c>
      <c r="S85" s="285">
        <v>179</v>
      </c>
      <c r="T85" s="272">
        <v>3282.36</v>
      </c>
      <c r="U85" s="272">
        <v>0</v>
      </c>
      <c r="V85" s="272">
        <v>46155.01</v>
      </c>
      <c r="W85" s="272">
        <v>6972.27</v>
      </c>
      <c r="X85" s="272">
        <v>7434.27</v>
      </c>
      <c r="Y85" s="272">
        <v>706</v>
      </c>
      <c r="Z85" s="272">
        <v>462</v>
      </c>
      <c r="AA85" s="286">
        <v>157</v>
      </c>
      <c r="AB85" s="281">
        <v>793</v>
      </c>
      <c r="AC85" s="282">
        <v>5399.19</v>
      </c>
      <c r="AD85" s="283">
        <v>105145.95</v>
      </c>
      <c r="AE85" s="273">
        <v>0</v>
      </c>
      <c r="AF85" s="274">
        <v>0</v>
      </c>
      <c r="AG85" s="275">
        <v>137240</v>
      </c>
      <c r="AJ85" s="276"/>
      <c r="AK85" s="277">
        <v>12.26</v>
      </c>
      <c r="AL85" s="278">
        <v>11.26</v>
      </c>
      <c r="AM85" s="279">
        <v>11.2</v>
      </c>
      <c r="AN85" s="244">
        <v>11.44</v>
      </c>
      <c r="AQ85" s="34">
        <v>44440</v>
      </c>
      <c r="AR85" s="280">
        <v>114</v>
      </c>
      <c r="AS85" s="280">
        <v>179</v>
      </c>
      <c r="AT85" s="280">
        <v>157</v>
      </c>
      <c r="AU85" s="280"/>
      <c r="AV85" s="280">
        <v>1</v>
      </c>
      <c r="AW85" s="280">
        <v>2</v>
      </c>
      <c r="AX85" s="280">
        <v>1</v>
      </c>
      <c r="AY85" s="280">
        <v>2</v>
      </c>
      <c r="AZ85" s="280">
        <v>2</v>
      </c>
      <c r="BA85" s="280">
        <v>5</v>
      </c>
      <c r="BB85" s="280">
        <v>2</v>
      </c>
      <c r="BC85" s="280">
        <v>1</v>
      </c>
      <c r="BD85" s="280">
        <v>3</v>
      </c>
      <c r="BE85" s="280">
        <v>97.02</v>
      </c>
    </row>
    <row r="86" spans="1:66" ht="15" x14ac:dyDescent="0.25">
      <c r="A86" s="268">
        <v>44470</v>
      </c>
      <c r="B86" s="269">
        <v>2429.35</v>
      </c>
      <c r="C86" s="270">
        <v>0</v>
      </c>
      <c r="D86" s="270">
        <v>25140.07</v>
      </c>
      <c r="E86" s="269">
        <v>0</v>
      </c>
      <c r="F86" s="269">
        <v>4341.1067000000003</v>
      </c>
      <c r="G86" s="270">
        <v>4810.84</v>
      </c>
      <c r="H86" s="270">
        <v>0</v>
      </c>
      <c r="I86" s="270">
        <v>469.733</v>
      </c>
      <c r="J86" s="284">
        <v>223</v>
      </c>
      <c r="K86" s="270">
        <v>5997.48</v>
      </c>
      <c r="L86" s="271">
        <v>1812.3500000000001</v>
      </c>
      <c r="M86" s="271">
        <v>0</v>
      </c>
      <c r="N86" s="271">
        <v>34575.730000000003</v>
      </c>
      <c r="O86" s="271">
        <v>3909.2514999999999</v>
      </c>
      <c r="P86" s="271">
        <v>4424.8384999999998</v>
      </c>
      <c r="Q86" s="271">
        <v>507</v>
      </c>
      <c r="R86" s="271">
        <v>515.58699999999999</v>
      </c>
      <c r="S86" s="285">
        <v>94</v>
      </c>
      <c r="T86" s="272">
        <v>1674.62</v>
      </c>
      <c r="U86" s="272">
        <v>0</v>
      </c>
      <c r="V86" s="272">
        <v>30783.22</v>
      </c>
      <c r="W86" s="272">
        <v>3323.6664999999998</v>
      </c>
      <c r="X86" s="272">
        <v>3760.6875</v>
      </c>
      <c r="Y86" s="272">
        <v>528</v>
      </c>
      <c r="Z86" s="272">
        <v>437.02100000000002</v>
      </c>
      <c r="AA86" s="286">
        <v>102</v>
      </c>
      <c r="AB86" s="225">
        <v>636</v>
      </c>
      <c r="AC86" s="226">
        <v>8571.93</v>
      </c>
      <c r="AD86" s="227">
        <v>107801.56</v>
      </c>
      <c r="AE86" s="228">
        <v>0</v>
      </c>
      <c r="AF86" s="229">
        <v>0</v>
      </c>
      <c r="AG86" s="275">
        <v>105850</v>
      </c>
      <c r="AK86" s="231">
        <v>13.32</v>
      </c>
      <c r="AL86" s="232">
        <v>11.04</v>
      </c>
      <c r="AM86" s="233">
        <v>12</v>
      </c>
      <c r="AN86" s="234">
        <v>12</v>
      </c>
      <c r="AQ86" s="34">
        <v>44470</v>
      </c>
      <c r="AR86" s="251">
        <v>223</v>
      </c>
      <c r="AS86" s="251">
        <v>94</v>
      </c>
      <c r="AT86" s="251">
        <v>102</v>
      </c>
      <c r="AU86" s="251"/>
      <c r="AV86" s="251">
        <v>1</v>
      </c>
      <c r="AW86" s="251">
        <v>2</v>
      </c>
      <c r="AX86" s="251">
        <v>0</v>
      </c>
      <c r="AY86" s="251">
        <v>1</v>
      </c>
      <c r="AZ86" s="251">
        <v>1</v>
      </c>
      <c r="BA86" s="251">
        <v>1</v>
      </c>
      <c r="BB86" s="251">
        <v>1</v>
      </c>
      <c r="BC86" s="251">
        <v>2</v>
      </c>
      <c r="BD86" s="251">
        <v>2</v>
      </c>
      <c r="BE86" s="323">
        <v>99.12</v>
      </c>
    </row>
    <row r="87" spans="1:66" x14ac:dyDescent="0.2">
      <c r="A87" s="268">
        <v>44501</v>
      </c>
      <c r="B87" s="269">
        <v>1352.85</v>
      </c>
      <c r="C87" s="291">
        <v>0</v>
      </c>
      <c r="D87" s="270">
        <v>30519.759999999998</v>
      </c>
      <c r="E87" s="292">
        <v>0</v>
      </c>
      <c r="F87" s="269">
        <v>2690.23</v>
      </c>
      <c r="G87" s="270">
        <v>2883.23</v>
      </c>
      <c r="H87" s="293">
        <v>0</v>
      </c>
      <c r="I87" s="293">
        <v>193</v>
      </c>
      <c r="J87" s="293">
        <v>100</v>
      </c>
      <c r="K87" s="294">
        <v>6011.97</v>
      </c>
      <c r="L87" s="271">
        <v>274.49</v>
      </c>
      <c r="M87" s="295">
        <v>0</v>
      </c>
      <c r="N87" s="271">
        <v>0</v>
      </c>
      <c r="O87" s="271">
        <v>0</v>
      </c>
      <c r="P87" s="271">
        <v>0</v>
      </c>
      <c r="Q87" s="296">
        <v>473</v>
      </c>
      <c r="R87" s="295">
        <v>0</v>
      </c>
      <c r="S87" s="295">
        <v>0</v>
      </c>
      <c r="T87" s="272">
        <v>1142.6500000000001</v>
      </c>
      <c r="U87" s="297">
        <v>0</v>
      </c>
      <c r="V87" s="272">
        <v>10995.73</v>
      </c>
      <c r="W87" s="272">
        <v>1974.65</v>
      </c>
      <c r="X87" s="272">
        <v>2154.65</v>
      </c>
      <c r="Y87" s="297">
        <v>372</v>
      </c>
      <c r="Z87" s="297">
        <v>180</v>
      </c>
      <c r="AA87" s="297">
        <v>39</v>
      </c>
      <c r="AB87" s="298">
        <v>576</v>
      </c>
      <c r="AC87" s="299">
        <v>2176.6</v>
      </c>
      <c r="AD87" s="300">
        <v>107208.17</v>
      </c>
      <c r="AE87" s="273">
        <v>0</v>
      </c>
      <c r="AF87" s="274">
        <v>0</v>
      </c>
      <c r="AG87" s="275">
        <v>49440</v>
      </c>
      <c r="AH87" s="173"/>
      <c r="AI87" s="173"/>
      <c r="AJ87" s="276"/>
      <c r="AK87" s="277">
        <v>12</v>
      </c>
      <c r="AL87" s="278">
        <v>0</v>
      </c>
      <c r="AM87" s="279">
        <v>13.81</v>
      </c>
      <c r="AN87" s="244">
        <v>13.2</v>
      </c>
      <c r="AO87" s="173"/>
      <c r="AP87" s="173"/>
      <c r="AQ87" s="235">
        <v>44501</v>
      </c>
      <c r="AR87" s="302">
        <v>100</v>
      </c>
      <c r="AS87" s="302">
        <v>0</v>
      </c>
      <c r="AT87" s="302">
        <v>39</v>
      </c>
      <c r="AU87" s="302"/>
      <c r="AV87" s="302">
        <v>1</v>
      </c>
      <c r="AW87" s="302">
        <v>1</v>
      </c>
      <c r="AX87" s="302">
        <v>3</v>
      </c>
      <c r="AY87" s="302">
        <v>0</v>
      </c>
      <c r="AZ87" s="302">
        <v>0</v>
      </c>
      <c r="BA87" s="302">
        <v>0</v>
      </c>
      <c r="BB87" s="302">
        <v>0</v>
      </c>
      <c r="BC87" s="302">
        <v>1</v>
      </c>
      <c r="BD87" s="302">
        <v>1</v>
      </c>
      <c r="BE87" s="302">
        <v>98.91</v>
      </c>
    </row>
    <row r="88" spans="1:66" s="173" customFormat="1" x14ac:dyDescent="0.2">
      <c r="A88" s="303">
        <v>44531</v>
      </c>
      <c r="B88" s="113">
        <v>6924.37</v>
      </c>
      <c r="C88" s="114">
        <v>0</v>
      </c>
      <c r="D88" s="110">
        <v>11398.58</v>
      </c>
      <c r="E88" s="304">
        <v>0</v>
      </c>
      <c r="F88" s="113">
        <v>12693.19</v>
      </c>
      <c r="G88" s="110">
        <v>13690.19</v>
      </c>
      <c r="H88" s="179">
        <v>0</v>
      </c>
      <c r="I88" s="179">
        <v>997</v>
      </c>
      <c r="J88" s="179">
        <v>400</v>
      </c>
      <c r="K88" s="305">
        <v>5926.08</v>
      </c>
      <c r="L88" s="306">
        <v>12834.74</v>
      </c>
      <c r="M88" s="307">
        <v>0</v>
      </c>
      <c r="N88" s="306">
        <v>38900.75</v>
      </c>
      <c r="O88" s="306">
        <v>25784.59</v>
      </c>
      <c r="P88" s="306">
        <v>28826.59</v>
      </c>
      <c r="Q88" s="308">
        <v>792</v>
      </c>
      <c r="R88" s="307">
        <v>3042</v>
      </c>
      <c r="S88" s="307">
        <v>439</v>
      </c>
      <c r="T88" s="309">
        <v>12990.44</v>
      </c>
      <c r="U88" s="310">
        <v>0</v>
      </c>
      <c r="V88" s="309">
        <v>71395.649999999994</v>
      </c>
      <c r="W88" s="309">
        <v>27395.23</v>
      </c>
      <c r="X88" s="309">
        <v>30127.23</v>
      </c>
      <c r="Y88" s="310">
        <v>430</v>
      </c>
      <c r="Z88" s="310">
        <v>2732</v>
      </c>
      <c r="AA88" s="310">
        <v>472</v>
      </c>
      <c r="AB88" s="311">
        <v>1568</v>
      </c>
      <c r="AC88" s="312">
        <v>1553.26</v>
      </c>
      <c r="AD88" s="312">
        <v>77870.27</v>
      </c>
      <c r="AE88" s="313">
        <v>0</v>
      </c>
      <c r="AF88" s="314">
        <v>0</v>
      </c>
      <c r="AG88" s="315">
        <v>106750</v>
      </c>
      <c r="AH88" s="179"/>
      <c r="AI88" s="179"/>
      <c r="AJ88" s="316"/>
      <c r="AK88" s="317">
        <v>12.83</v>
      </c>
      <c r="AL88" s="318">
        <v>11.71</v>
      </c>
      <c r="AM88" s="319">
        <v>11.16</v>
      </c>
      <c r="AN88" s="320">
        <v>11.72</v>
      </c>
      <c r="AO88" s="179"/>
      <c r="AP88" s="179"/>
      <c r="AQ88" s="34">
        <v>44531</v>
      </c>
      <c r="AR88" s="280">
        <v>400</v>
      </c>
      <c r="AS88" s="280">
        <v>439</v>
      </c>
      <c r="AT88" s="280">
        <v>472</v>
      </c>
      <c r="AU88" s="280"/>
      <c r="AV88" s="280">
        <v>1</v>
      </c>
      <c r="AW88" s="280">
        <v>1</v>
      </c>
      <c r="AX88" s="280">
        <v>0</v>
      </c>
      <c r="AY88" s="280">
        <v>2</v>
      </c>
      <c r="AZ88" s="280">
        <v>1</v>
      </c>
      <c r="BA88" s="280">
        <v>5</v>
      </c>
      <c r="BB88" s="280">
        <v>1</v>
      </c>
      <c r="BC88" s="280">
        <v>2</v>
      </c>
      <c r="BD88" s="280">
        <v>0</v>
      </c>
      <c r="BE88" s="280">
        <v>85.13</v>
      </c>
    </row>
    <row r="89" spans="1:66" s="173" customFormat="1" x14ac:dyDescent="0.2">
      <c r="A89" s="321">
        <v>44562</v>
      </c>
      <c r="B89" s="113">
        <v>9141.81</v>
      </c>
      <c r="C89" s="114">
        <v>0</v>
      </c>
      <c r="D89" s="110">
        <v>33591.629999999997</v>
      </c>
      <c r="E89" s="304">
        <v>0</v>
      </c>
      <c r="F89" s="113">
        <v>16410.060000000001</v>
      </c>
      <c r="G89" s="110">
        <v>17857.060000000001</v>
      </c>
      <c r="H89" s="179">
        <v>0</v>
      </c>
      <c r="I89" s="179">
        <v>1447</v>
      </c>
      <c r="J89" s="179">
        <v>588</v>
      </c>
      <c r="K89" s="305">
        <v>5947.08</v>
      </c>
      <c r="L89" s="306">
        <v>13492.8</v>
      </c>
      <c r="M89" s="307">
        <v>0</v>
      </c>
      <c r="N89" s="306">
        <v>12121.9</v>
      </c>
      <c r="O89" s="306">
        <v>28014.57</v>
      </c>
      <c r="P89" s="306">
        <v>29919.57</v>
      </c>
      <c r="Q89" s="308">
        <v>605</v>
      </c>
      <c r="R89" s="307">
        <v>1905</v>
      </c>
      <c r="S89" s="307">
        <v>434</v>
      </c>
      <c r="T89" s="309">
        <v>11700.84</v>
      </c>
      <c r="U89" s="310">
        <v>0</v>
      </c>
      <c r="V89" s="309">
        <v>48063.29</v>
      </c>
      <c r="W89" s="309">
        <v>24864.52</v>
      </c>
      <c r="X89" s="309">
        <v>26651.52</v>
      </c>
      <c r="Y89" s="310">
        <v>1278</v>
      </c>
      <c r="Z89" s="310">
        <v>1787</v>
      </c>
      <c r="AA89" s="310">
        <v>383</v>
      </c>
      <c r="AB89" s="311">
        <v>1759</v>
      </c>
      <c r="AC89" s="312">
        <v>4996.7700000000004</v>
      </c>
      <c r="AD89" s="312">
        <v>48531.59</v>
      </c>
      <c r="AE89" s="313">
        <v>0</v>
      </c>
      <c r="AF89" s="314">
        <v>0</v>
      </c>
      <c r="AG89" s="315">
        <v>48531.59</v>
      </c>
      <c r="AH89" s="179"/>
      <c r="AI89" s="179"/>
      <c r="AJ89" s="316"/>
      <c r="AK89" s="317">
        <v>13.15</v>
      </c>
      <c r="AL89" s="318">
        <v>11.37</v>
      </c>
      <c r="AM89" s="319">
        <v>11.11</v>
      </c>
      <c r="AN89" s="320">
        <v>11.63</v>
      </c>
      <c r="AO89" s="179"/>
      <c r="AP89" s="179"/>
      <c r="AQ89" s="34">
        <v>44562</v>
      </c>
      <c r="AR89" s="280">
        <v>588</v>
      </c>
      <c r="AS89" s="280">
        <v>434</v>
      </c>
      <c r="AT89" s="280">
        <v>383</v>
      </c>
      <c r="AU89" s="280"/>
      <c r="AV89" s="280">
        <v>1</v>
      </c>
      <c r="AW89" s="280">
        <v>0</v>
      </c>
      <c r="AX89" s="280">
        <v>5</v>
      </c>
      <c r="AY89" s="280">
        <v>1</v>
      </c>
      <c r="AZ89" s="280">
        <v>0</v>
      </c>
      <c r="BA89" s="280">
        <v>3</v>
      </c>
      <c r="BB89" s="280">
        <v>1</v>
      </c>
      <c r="BC89" s="280">
        <v>1</v>
      </c>
      <c r="BD89" s="280">
        <v>1</v>
      </c>
      <c r="BE89" s="280">
        <v>84.97</v>
      </c>
    </row>
    <row r="90" spans="1:66" s="173" customFormat="1" x14ac:dyDescent="0.2">
      <c r="A90" s="321">
        <v>44593</v>
      </c>
      <c r="B90" s="113">
        <v>8668.2099999999991</v>
      </c>
      <c r="C90" s="114">
        <v>0</v>
      </c>
      <c r="D90" s="110">
        <v>23694.77</v>
      </c>
      <c r="E90" s="304">
        <v>0</v>
      </c>
      <c r="F90" s="113">
        <v>15904.95</v>
      </c>
      <c r="G90" s="110">
        <v>17117.95</v>
      </c>
      <c r="H90" s="179">
        <v>0</v>
      </c>
      <c r="I90" s="179">
        <v>1213</v>
      </c>
      <c r="J90" s="179">
        <v>488</v>
      </c>
      <c r="K90" s="305">
        <v>5835.53</v>
      </c>
      <c r="L90" s="306">
        <v>14835.91</v>
      </c>
      <c r="M90" s="307">
        <v>0</v>
      </c>
      <c r="N90" s="306">
        <v>36657.910000000003</v>
      </c>
      <c r="O90" s="306">
        <v>30550.05</v>
      </c>
      <c r="P90" s="306">
        <v>33514.050000000003</v>
      </c>
      <c r="Q90" s="308">
        <v>491</v>
      </c>
      <c r="R90" s="307">
        <v>2964</v>
      </c>
      <c r="S90" s="307">
        <v>465</v>
      </c>
      <c r="T90" s="309">
        <v>16541.27</v>
      </c>
      <c r="U90" s="310">
        <v>0</v>
      </c>
      <c r="V90" s="309">
        <v>17155.64</v>
      </c>
      <c r="W90" s="309">
        <v>35207.07</v>
      </c>
      <c r="X90" s="309">
        <v>38508.07</v>
      </c>
      <c r="Y90" s="310">
        <v>314</v>
      </c>
      <c r="Z90" s="310">
        <v>3301</v>
      </c>
      <c r="AA90" s="310">
        <v>544</v>
      </c>
      <c r="AB90" s="311">
        <v>2334</v>
      </c>
      <c r="AC90" s="312">
        <v>9948.81</v>
      </c>
      <c r="AD90" s="312">
        <v>18435.009999999998</v>
      </c>
      <c r="AE90" s="313">
        <v>0</v>
      </c>
      <c r="AF90" s="314">
        <v>0</v>
      </c>
      <c r="AG90" s="315">
        <v>83270</v>
      </c>
      <c r="AH90" s="179"/>
      <c r="AI90" s="179"/>
      <c r="AJ90" s="316"/>
      <c r="AK90" s="317">
        <v>12.63</v>
      </c>
      <c r="AL90" s="318">
        <v>11.25</v>
      </c>
      <c r="AM90" s="319">
        <v>10.88</v>
      </c>
      <c r="AN90" s="320">
        <v>11.38</v>
      </c>
      <c r="AO90" s="179"/>
      <c r="AP90" s="179"/>
      <c r="AQ90" s="34">
        <v>44593</v>
      </c>
      <c r="AR90" s="280">
        <v>488</v>
      </c>
      <c r="AS90" s="280">
        <v>465</v>
      </c>
      <c r="AT90" s="280">
        <v>544</v>
      </c>
      <c r="AU90" s="280"/>
      <c r="AV90" s="280">
        <v>1</v>
      </c>
      <c r="AW90" s="280">
        <v>0</v>
      </c>
      <c r="AX90" s="280">
        <v>0</v>
      </c>
      <c r="AY90" s="280">
        <v>0</v>
      </c>
      <c r="AZ90" s="280">
        <v>2</v>
      </c>
      <c r="BA90" s="280">
        <v>3</v>
      </c>
      <c r="BB90" s="280">
        <v>0</v>
      </c>
      <c r="BC90" s="280">
        <v>1</v>
      </c>
      <c r="BD90" s="280">
        <v>1</v>
      </c>
      <c r="BE90" s="280">
        <v>79.040000000000006</v>
      </c>
    </row>
    <row r="91" spans="1:66" s="173" customFormat="1" x14ac:dyDescent="0.2">
      <c r="A91" s="321">
        <v>44621</v>
      </c>
      <c r="B91" s="113">
        <v>292.02999999999997</v>
      </c>
      <c r="C91" s="114">
        <v>0</v>
      </c>
      <c r="D91" s="110">
        <v>1758.23</v>
      </c>
      <c r="E91" s="304">
        <v>0</v>
      </c>
      <c r="F91" s="113">
        <v>433.22</v>
      </c>
      <c r="G91" s="110">
        <v>467.22</v>
      </c>
      <c r="H91" s="179">
        <v>0</v>
      </c>
      <c r="I91" s="179">
        <v>34</v>
      </c>
      <c r="J91" s="179">
        <v>13</v>
      </c>
      <c r="K91" s="305">
        <v>5946.58</v>
      </c>
      <c r="L91" s="306">
        <v>3087.32</v>
      </c>
      <c r="M91" s="307">
        <v>0</v>
      </c>
      <c r="N91" s="306">
        <v>14993.26</v>
      </c>
      <c r="O91" s="306">
        <v>5813.24</v>
      </c>
      <c r="P91" s="306">
        <v>6476.24</v>
      </c>
      <c r="Q91" s="308">
        <v>495</v>
      </c>
      <c r="R91" s="307">
        <v>663</v>
      </c>
      <c r="S91" s="307">
        <v>109</v>
      </c>
      <c r="T91" s="309">
        <v>2914.13</v>
      </c>
      <c r="U91" s="310">
        <v>0</v>
      </c>
      <c r="V91" s="309">
        <v>14065.86</v>
      </c>
      <c r="W91" s="309">
        <v>5980</v>
      </c>
      <c r="X91" s="309">
        <v>6608</v>
      </c>
      <c r="Y91" s="310">
        <v>658</v>
      </c>
      <c r="Z91" s="310">
        <v>628</v>
      </c>
      <c r="AA91" s="310">
        <v>109</v>
      </c>
      <c r="AB91" s="311">
        <v>1054</v>
      </c>
      <c r="AC91" s="312">
        <v>10773.7</v>
      </c>
      <c r="AD91" s="312">
        <v>22915.23</v>
      </c>
      <c r="AE91" s="313">
        <v>0</v>
      </c>
      <c r="AF91" s="314">
        <v>0</v>
      </c>
      <c r="AG91" s="315">
        <v>28180</v>
      </c>
      <c r="AH91" s="179"/>
      <c r="AI91" s="179"/>
      <c r="AJ91" s="316"/>
      <c r="AK91" s="317">
        <v>15.91</v>
      </c>
      <c r="AL91" s="318">
        <v>12.54</v>
      </c>
      <c r="AM91" s="319">
        <v>11.5</v>
      </c>
      <c r="AN91" s="320">
        <v>12.81</v>
      </c>
      <c r="AO91" s="179"/>
      <c r="AP91" s="179"/>
      <c r="AQ91" s="34">
        <v>44621</v>
      </c>
      <c r="AR91" s="280">
        <v>13</v>
      </c>
      <c r="AS91" s="280">
        <v>109</v>
      </c>
      <c r="AT91" s="280">
        <v>109</v>
      </c>
      <c r="AU91" s="280"/>
      <c r="AV91" s="280">
        <v>0</v>
      </c>
      <c r="AW91" s="280">
        <v>0</v>
      </c>
      <c r="AX91" s="280">
        <v>0</v>
      </c>
      <c r="AY91" s="280">
        <v>1</v>
      </c>
      <c r="AZ91" s="280">
        <v>0</v>
      </c>
      <c r="BA91" s="280">
        <v>0</v>
      </c>
      <c r="BB91" s="280">
        <v>1</v>
      </c>
      <c r="BC91" s="280">
        <v>0</v>
      </c>
      <c r="BD91" s="280">
        <v>0</v>
      </c>
      <c r="BE91" s="280">
        <v>97.2</v>
      </c>
    </row>
    <row r="92" spans="1:66" s="173" customFormat="1" x14ac:dyDescent="0.2">
      <c r="A92" s="321">
        <v>44652</v>
      </c>
      <c r="B92" s="113">
        <v>0</v>
      </c>
      <c r="C92" s="114">
        <v>0</v>
      </c>
      <c r="D92" s="110">
        <v>562.5</v>
      </c>
      <c r="E92" s="304">
        <v>0</v>
      </c>
      <c r="F92" s="113">
        <v>0</v>
      </c>
      <c r="G92" s="110">
        <v>0</v>
      </c>
      <c r="H92" s="179">
        <v>0</v>
      </c>
      <c r="I92" s="179">
        <v>0</v>
      </c>
      <c r="J92" s="179">
        <v>0</v>
      </c>
      <c r="K92" s="305"/>
      <c r="L92" s="306">
        <v>0</v>
      </c>
      <c r="M92" s="307">
        <v>0</v>
      </c>
      <c r="N92" s="306">
        <v>1125</v>
      </c>
      <c r="O92" s="306">
        <v>0</v>
      </c>
      <c r="P92" s="306">
        <v>0</v>
      </c>
      <c r="Q92" s="308">
        <v>184</v>
      </c>
      <c r="R92" s="307">
        <v>0</v>
      </c>
      <c r="S92" s="307">
        <v>0</v>
      </c>
      <c r="T92" s="309">
        <v>0</v>
      </c>
      <c r="U92" s="310">
        <v>0</v>
      </c>
      <c r="V92" s="309">
        <v>1093.75</v>
      </c>
      <c r="W92" s="309">
        <v>0</v>
      </c>
      <c r="X92" s="309">
        <v>0</v>
      </c>
      <c r="Y92" s="310">
        <v>213</v>
      </c>
      <c r="Z92" s="310">
        <v>0</v>
      </c>
      <c r="AA92" s="310">
        <v>0</v>
      </c>
      <c r="AB92" s="311">
        <v>273</v>
      </c>
      <c r="AC92" s="312">
        <v>2022.9</v>
      </c>
      <c r="AD92" s="312">
        <v>24938.13</v>
      </c>
      <c r="AE92" s="313">
        <v>0</v>
      </c>
      <c r="AF92" s="314">
        <v>0</v>
      </c>
      <c r="AG92" s="315">
        <v>21340</v>
      </c>
      <c r="AH92" s="179"/>
      <c r="AI92" s="179"/>
      <c r="AJ92" s="316"/>
      <c r="AK92" s="317"/>
      <c r="AL92" s="318"/>
      <c r="AM92" s="319"/>
      <c r="AN92" s="320"/>
      <c r="AO92" s="179"/>
      <c r="AP92" s="179"/>
      <c r="AQ92" s="34">
        <v>44652</v>
      </c>
      <c r="AR92" s="280">
        <v>0</v>
      </c>
      <c r="AS92" s="280">
        <v>0</v>
      </c>
      <c r="AT92" s="280">
        <v>0</v>
      </c>
      <c r="AU92" s="280"/>
      <c r="AV92" s="280">
        <v>0</v>
      </c>
      <c r="AW92" s="280">
        <v>0</v>
      </c>
      <c r="AX92" s="280">
        <v>0</v>
      </c>
      <c r="AY92" s="280">
        <v>0</v>
      </c>
      <c r="AZ92" s="280">
        <v>0</v>
      </c>
      <c r="BA92" s="280">
        <v>0</v>
      </c>
      <c r="BB92" s="280">
        <v>0</v>
      </c>
      <c r="BC92" s="280">
        <v>0</v>
      </c>
      <c r="BD92" s="280">
        <v>0</v>
      </c>
      <c r="BE92" s="280">
        <v>100</v>
      </c>
    </row>
    <row r="93" spans="1:66" s="173" customFormat="1" x14ac:dyDescent="0.2">
      <c r="A93" s="321">
        <v>44682</v>
      </c>
      <c r="B93" s="113">
        <v>0</v>
      </c>
      <c r="C93" s="114">
        <v>0</v>
      </c>
      <c r="D93" s="110">
        <v>0</v>
      </c>
      <c r="E93" s="304">
        <v>0</v>
      </c>
      <c r="F93" s="113">
        <v>0</v>
      </c>
      <c r="G93" s="110">
        <v>0</v>
      </c>
      <c r="H93" s="179">
        <v>0</v>
      </c>
      <c r="I93" s="179">
        <v>0</v>
      </c>
      <c r="J93" s="179">
        <v>0</v>
      </c>
      <c r="K93" s="305"/>
      <c r="L93" s="306">
        <v>0</v>
      </c>
      <c r="M93" s="307">
        <v>0</v>
      </c>
      <c r="N93" s="306">
        <v>0</v>
      </c>
      <c r="O93" s="306">
        <v>0</v>
      </c>
      <c r="P93" s="306">
        <v>0</v>
      </c>
      <c r="Q93" s="308">
        <v>188</v>
      </c>
      <c r="R93" s="307">
        <v>0</v>
      </c>
      <c r="S93" s="307">
        <v>0</v>
      </c>
      <c r="T93" s="309">
        <v>0</v>
      </c>
      <c r="U93" s="310">
        <v>0</v>
      </c>
      <c r="V93" s="309">
        <v>0</v>
      </c>
      <c r="W93" s="309">
        <v>0</v>
      </c>
      <c r="X93" s="309">
        <v>0</v>
      </c>
      <c r="Y93" s="310">
        <v>144</v>
      </c>
      <c r="Z93" s="310">
        <v>0</v>
      </c>
      <c r="AA93" s="310">
        <v>0</v>
      </c>
      <c r="AB93" s="311">
        <v>399</v>
      </c>
      <c r="AC93" s="312">
        <v>5079.12</v>
      </c>
      <c r="AD93" s="312">
        <v>30017.25</v>
      </c>
      <c r="AE93" s="313">
        <v>0</v>
      </c>
      <c r="AF93" s="314">
        <v>0</v>
      </c>
      <c r="AG93" s="315">
        <v>0</v>
      </c>
      <c r="AH93" s="179"/>
      <c r="AI93" s="179"/>
      <c r="AJ93" s="316"/>
      <c r="AK93" s="317"/>
      <c r="AL93" s="318"/>
      <c r="AM93" s="319"/>
      <c r="AN93" s="320"/>
      <c r="AO93" s="179"/>
      <c r="AP93" s="179"/>
      <c r="AQ93" s="34">
        <v>44682</v>
      </c>
      <c r="AR93" s="280">
        <v>0</v>
      </c>
      <c r="AS93" s="280">
        <v>0</v>
      </c>
      <c r="AT93" s="280">
        <v>0</v>
      </c>
      <c r="AU93" s="280"/>
      <c r="AV93" s="280">
        <v>0</v>
      </c>
      <c r="AW93" s="280">
        <v>0</v>
      </c>
      <c r="AX93" s="280">
        <v>0</v>
      </c>
      <c r="AY93" s="280">
        <v>0</v>
      </c>
      <c r="AZ93" s="280">
        <v>0</v>
      </c>
      <c r="BA93" s="280">
        <v>0</v>
      </c>
      <c r="BB93" s="280">
        <v>0</v>
      </c>
      <c r="BC93" s="280">
        <v>0</v>
      </c>
      <c r="BD93" s="280">
        <v>0</v>
      </c>
      <c r="BE93" s="280">
        <v>100</v>
      </c>
    </row>
    <row r="94" spans="1:66" s="173" customFormat="1" x14ac:dyDescent="0.2">
      <c r="A94" s="321">
        <v>44713</v>
      </c>
      <c r="B94" s="113">
        <v>649.13</v>
      </c>
      <c r="C94" s="114">
        <v>0</v>
      </c>
      <c r="D94" s="110">
        <v>10680.79</v>
      </c>
      <c r="E94" s="304">
        <v>0</v>
      </c>
      <c r="F94" s="113">
        <v>1622.81</v>
      </c>
      <c r="G94" s="110">
        <v>1755.81</v>
      </c>
      <c r="H94" s="179">
        <v>0</v>
      </c>
      <c r="I94" s="179">
        <v>133</v>
      </c>
      <c r="J94" s="179">
        <v>53</v>
      </c>
      <c r="K94" s="305">
        <v>6350.59</v>
      </c>
      <c r="L94" s="306">
        <v>966.09</v>
      </c>
      <c r="M94" s="307">
        <v>0</v>
      </c>
      <c r="N94" s="306">
        <v>15417.35</v>
      </c>
      <c r="O94" s="306">
        <v>3073.75</v>
      </c>
      <c r="P94" s="306">
        <v>3397.75</v>
      </c>
      <c r="Q94" s="308">
        <v>365</v>
      </c>
      <c r="R94" s="307">
        <v>324</v>
      </c>
      <c r="S94" s="307">
        <v>52</v>
      </c>
      <c r="T94" s="309">
        <v>762.68</v>
      </c>
      <c r="U94" s="310">
        <v>0</v>
      </c>
      <c r="V94" s="309">
        <v>17133.64</v>
      </c>
      <c r="W94" s="309">
        <v>2496.5700000000002</v>
      </c>
      <c r="X94" s="309">
        <v>2771.57</v>
      </c>
      <c r="Y94" s="310">
        <v>560</v>
      </c>
      <c r="Z94" s="310">
        <v>275</v>
      </c>
      <c r="AA94" s="310">
        <v>50</v>
      </c>
      <c r="AB94" s="311">
        <v>615</v>
      </c>
      <c r="AC94" s="312">
        <v>4957.28</v>
      </c>
      <c r="AD94" s="312">
        <v>32596.63</v>
      </c>
      <c r="AE94" s="313">
        <v>0</v>
      </c>
      <c r="AF94" s="314">
        <v>0</v>
      </c>
      <c r="AG94" s="315">
        <v>28180</v>
      </c>
      <c r="AH94" s="179"/>
      <c r="AI94" s="179"/>
      <c r="AJ94" s="316"/>
      <c r="AK94" s="317">
        <v>10.08</v>
      </c>
      <c r="AL94" s="318">
        <v>7.92</v>
      </c>
      <c r="AM94" s="319">
        <v>7.7</v>
      </c>
      <c r="AN94" s="320">
        <v>7.96</v>
      </c>
      <c r="AO94" s="179"/>
      <c r="AP94" s="179"/>
      <c r="AQ94" s="34">
        <v>44713</v>
      </c>
      <c r="AR94" s="280">
        <v>53</v>
      </c>
      <c r="AS94" s="280">
        <v>52</v>
      </c>
      <c r="AT94" s="280">
        <v>50</v>
      </c>
      <c r="AU94" s="280"/>
      <c r="AV94" s="280">
        <v>1</v>
      </c>
      <c r="AW94" s="280">
        <v>0</v>
      </c>
      <c r="AX94" s="280">
        <v>0</v>
      </c>
      <c r="AY94" s="280">
        <v>1</v>
      </c>
      <c r="AZ94" s="280">
        <v>0</v>
      </c>
      <c r="BA94" s="280">
        <v>0</v>
      </c>
      <c r="BB94" s="280">
        <v>1</v>
      </c>
      <c r="BC94" s="280">
        <v>0</v>
      </c>
      <c r="BD94" s="280">
        <v>1</v>
      </c>
      <c r="BE94" s="280">
        <v>98.75</v>
      </c>
      <c r="BJ94" s="173">
        <v>6.2600000000000003E-2</v>
      </c>
      <c r="BK94" s="173">
        <v>5.9299999999999999E-2</v>
      </c>
      <c r="BL94" s="173">
        <v>4.9500000000000002E-2</v>
      </c>
      <c r="BM94" s="173">
        <v>5.6113483146067411</v>
      </c>
      <c r="BN94" s="173">
        <v>98.39</v>
      </c>
    </row>
    <row r="95" spans="1:66" s="173" customFormat="1" x14ac:dyDescent="0.2">
      <c r="A95" s="321">
        <v>44743</v>
      </c>
      <c r="B95" s="113">
        <v>0</v>
      </c>
      <c r="C95" s="114">
        <v>0</v>
      </c>
      <c r="D95" s="110">
        <v>0</v>
      </c>
      <c r="E95" s="304">
        <v>0</v>
      </c>
      <c r="F95" s="113">
        <v>0</v>
      </c>
      <c r="G95" s="110">
        <v>0</v>
      </c>
      <c r="H95" s="179">
        <v>0</v>
      </c>
      <c r="I95" s="179">
        <v>0</v>
      </c>
      <c r="J95" s="179">
        <v>0</v>
      </c>
      <c r="K95" s="305"/>
      <c r="L95" s="306">
        <v>0</v>
      </c>
      <c r="M95" s="307">
        <v>0</v>
      </c>
      <c r="N95" s="306">
        <v>0</v>
      </c>
      <c r="O95" s="306">
        <v>0</v>
      </c>
      <c r="P95" s="306">
        <v>0</v>
      </c>
      <c r="Q95" s="308">
        <v>177</v>
      </c>
      <c r="R95" s="307">
        <v>0</v>
      </c>
      <c r="S95" s="307">
        <v>0</v>
      </c>
      <c r="T95" s="309">
        <v>0</v>
      </c>
      <c r="U95" s="310">
        <v>0</v>
      </c>
      <c r="V95" s="309">
        <v>0</v>
      </c>
      <c r="W95" s="309">
        <v>0</v>
      </c>
      <c r="X95" s="309">
        <v>0</v>
      </c>
      <c r="Y95" s="310">
        <v>214</v>
      </c>
      <c r="Z95" s="310">
        <v>0</v>
      </c>
      <c r="AA95" s="310">
        <v>0</v>
      </c>
      <c r="AB95" s="311">
        <v>417</v>
      </c>
      <c r="AC95" s="312">
        <v>7732.58</v>
      </c>
      <c r="AD95" s="312">
        <v>40329.21</v>
      </c>
      <c r="AE95" s="313">
        <v>0</v>
      </c>
      <c r="AF95" s="314">
        <v>0</v>
      </c>
      <c r="AG95" s="315">
        <v>0</v>
      </c>
      <c r="AH95" s="179"/>
      <c r="AI95" s="179"/>
      <c r="AJ95" s="316"/>
      <c r="AK95" s="317"/>
      <c r="AL95" s="318"/>
      <c r="AM95" s="319"/>
      <c r="AN95" s="320"/>
      <c r="AO95" s="179"/>
      <c r="AP95" s="179"/>
      <c r="AQ95" s="34">
        <v>44743</v>
      </c>
      <c r="AR95" s="280">
        <v>0</v>
      </c>
      <c r="AS95" s="280">
        <v>0</v>
      </c>
      <c r="AT95" s="280">
        <v>0</v>
      </c>
      <c r="AU95" s="280"/>
      <c r="AV95" s="280">
        <v>0</v>
      </c>
      <c r="AW95" s="280">
        <v>0</v>
      </c>
      <c r="AX95" s="280">
        <v>0</v>
      </c>
      <c r="AY95" s="280">
        <v>0</v>
      </c>
      <c r="AZ95" s="280">
        <v>0</v>
      </c>
      <c r="BA95" s="280">
        <v>0</v>
      </c>
      <c r="BB95" s="280">
        <v>0</v>
      </c>
      <c r="BC95" s="280">
        <v>0</v>
      </c>
      <c r="BD95" s="280">
        <v>0</v>
      </c>
      <c r="BE95" s="280">
        <v>100</v>
      </c>
    </row>
    <row r="96" spans="1:66" s="173" customFormat="1" ht="15" x14ac:dyDescent="0.25">
      <c r="A96" s="321">
        <v>44774</v>
      </c>
      <c r="B96" s="113">
        <v>0</v>
      </c>
      <c r="C96" s="114">
        <v>0</v>
      </c>
      <c r="D96" s="110">
        <v>0</v>
      </c>
      <c r="E96" s="304">
        <v>0</v>
      </c>
      <c r="F96" s="113">
        <v>0</v>
      </c>
      <c r="G96" s="110">
        <v>0</v>
      </c>
      <c r="H96" s="179">
        <v>0</v>
      </c>
      <c r="I96" s="179">
        <v>0</v>
      </c>
      <c r="J96" s="179">
        <v>0</v>
      </c>
      <c r="K96" s="305"/>
      <c r="L96" s="306">
        <v>0</v>
      </c>
      <c r="M96" s="307">
        <v>0</v>
      </c>
      <c r="N96" s="306">
        <v>0</v>
      </c>
      <c r="O96" s="306">
        <v>0</v>
      </c>
      <c r="P96" s="306">
        <v>0</v>
      </c>
      <c r="Q96" s="308">
        <v>184</v>
      </c>
      <c r="R96" s="307">
        <v>0</v>
      </c>
      <c r="S96" s="307">
        <v>0</v>
      </c>
      <c r="T96" s="309">
        <v>0</v>
      </c>
      <c r="U96" s="310">
        <v>0</v>
      </c>
      <c r="V96" s="309">
        <v>0</v>
      </c>
      <c r="W96" s="309">
        <v>0</v>
      </c>
      <c r="X96" s="309">
        <v>0</v>
      </c>
      <c r="Y96" s="310">
        <v>127</v>
      </c>
      <c r="Z96" s="310">
        <v>0</v>
      </c>
      <c r="AA96" s="310">
        <v>0</v>
      </c>
      <c r="AB96" s="311">
        <v>273</v>
      </c>
      <c r="AC96" s="328">
        <v>8268.2800000000007</v>
      </c>
      <c r="AD96" s="312">
        <v>46960.02</v>
      </c>
      <c r="AE96" s="313">
        <v>0</v>
      </c>
      <c r="AF96" s="314">
        <v>0</v>
      </c>
      <c r="AG96" s="315">
        <v>21340</v>
      </c>
      <c r="AH96" s="179"/>
      <c r="AI96" s="179"/>
      <c r="AJ96" s="316"/>
      <c r="AK96" s="317"/>
      <c r="AL96" s="318"/>
      <c r="AM96" s="319"/>
      <c r="AN96" s="320"/>
      <c r="AO96" s="179"/>
      <c r="AP96" s="179"/>
      <c r="AQ96" s="34">
        <v>44774</v>
      </c>
      <c r="AR96" s="280">
        <v>0</v>
      </c>
      <c r="AS96" s="280">
        <v>0</v>
      </c>
      <c r="AT96" s="280">
        <v>0</v>
      </c>
      <c r="AU96" s="280"/>
      <c r="AV96" s="280">
        <v>0</v>
      </c>
      <c r="AW96" s="280">
        <v>0</v>
      </c>
      <c r="AX96" s="280">
        <v>0</v>
      </c>
      <c r="AY96" s="280">
        <v>0</v>
      </c>
      <c r="AZ96" s="280">
        <v>0</v>
      </c>
      <c r="BA96" s="280">
        <v>0</v>
      </c>
      <c r="BB96" s="280">
        <v>0</v>
      </c>
      <c r="BC96" s="280">
        <v>0</v>
      </c>
      <c r="BD96" s="280">
        <v>0</v>
      </c>
      <c r="BE96" s="280">
        <v>100</v>
      </c>
    </row>
    <row r="97" spans="1:57" s="173" customFormat="1" ht="15" x14ac:dyDescent="0.25">
      <c r="A97" s="321">
        <v>44805</v>
      </c>
      <c r="B97" s="113">
        <v>0</v>
      </c>
      <c r="C97" s="114">
        <v>0</v>
      </c>
      <c r="D97" s="110">
        <v>0</v>
      </c>
      <c r="E97" s="304">
        <v>0</v>
      </c>
      <c r="F97" s="113">
        <v>0</v>
      </c>
      <c r="G97" s="110">
        <v>0</v>
      </c>
      <c r="H97" s="179">
        <v>0</v>
      </c>
      <c r="I97" s="179">
        <v>0</v>
      </c>
      <c r="J97" s="179">
        <v>0</v>
      </c>
      <c r="K97" s="305">
        <v>6129.39</v>
      </c>
      <c r="L97" s="306">
        <v>0</v>
      </c>
      <c r="M97" s="307">
        <v>0</v>
      </c>
      <c r="N97" s="306">
        <v>0</v>
      </c>
      <c r="O97" s="306">
        <v>0</v>
      </c>
      <c r="P97" s="306">
        <v>0</v>
      </c>
      <c r="Q97" s="308">
        <v>182</v>
      </c>
      <c r="R97" s="307">
        <v>0</v>
      </c>
      <c r="S97" s="307">
        <v>0</v>
      </c>
      <c r="T97" s="309">
        <v>1282.08</v>
      </c>
      <c r="U97" s="310">
        <v>0</v>
      </c>
      <c r="V97" s="309">
        <v>21707.119999999999</v>
      </c>
      <c r="W97" s="309">
        <v>2142.66</v>
      </c>
      <c r="X97" s="309">
        <v>2294.66</v>
      </c>
      <c r="Y97" s="310">
        <v>389</v>
      </c>
      <c r="Z97" s="310">
        <v>152</v>
      </c>
      <c r="AA97" s="310">
        <v>36</v>
      </c>
      <c r="AB97" s="311">
        <v>305</v>
      </c>
      <c r="AC97" s="328">
        <v>3770.47</v>
      </c>
      <c r="AD97" s="312"/>
      <c r="AE97" s="313">
        <v>0</v>
      </c>
      <c r="AF97" s="314">
        <v>0</v>
      </c>
      <c r="AG97" s="315">
        <v>28310</v>
      </c>
      <c r="AH97" s="179"/>
      <c r="AI97" s="179"/>
      <c r="AJ97" s="316"/>
      <c r="AK97" s="317"/>
      <c r="AL97" s="318"/>
      <c r="AM97" s="319">
        <v>14.56</v>
      </c>
      <c r="AN97" s="320">
        <v>14.56</v>
      </c>
      <c r="AO97" s="179"/>
      <c r="AP97" s="179"/>
      <c r="AQ97" s="34">
        <v>44805</v>
      </c>
      <c r="AR97" s="280">
        <v>0</v>
      </c>
      <c r="AS97" s="280">
        <v>0</v>
      </c>
      <c r="AT97" s="280">
        <v>36</v>
      </c>
      <c r="AU97" s="280"/>
      <c r="AV97" s="280">
        <v>0</v>
      </c>
      <c r="AW97" s="280">
        <v>0</v>
      </c>
      <c r="AX97" s="280">
        <v>0</v>
      </c>
      <c r="AY97" s="280">
        <v>0</v>
      </c>
      <c r="AZ97" s="280">
        <v>0</v>
      </c>
      <c r="BA97" s="280">
        <v>0</v>
      </c>
      <c r="BB97" s="280">
        <v>1</v>
      </c>
      <c r="BC97" s="280">
        <v>0</v>
      </c>
      <c r="BD97" s="280">
        <v>0</v>
      </c>
      <c r="BE97" s="280">
        <v>100</v>
      </c>
    </row>
    <row r="98" spans="1:57" s="173" customFormat="1" ht="15" x14ac:dyDescent="0.25">
      <c r="A98" s="321">
        <v>44835</v>
      </c>
      <c r="B98" s="113">
        <v>0</v>
      </c>
      <c r="C98" s="114">
        <v>0</v>
      </c>
      <c r="D98" s="110">
        <v>0</v>
      </c>
      <c r="E98" s="304">
        <v>0</v>
      </c>
      <c r="F98" s="113">
        <v>0</v>
      </c>
      <c r="G98" s="110">
        <v>0</v>
      </c>
      <c r="H98" s="179">
        <v>0</v>
      </c>
      <c r="I98" s="179">
        <v>0</v>
      </c>
      <c r="J98" s="179">
        <v>0</v>
      </c>
      <c r="K98" s="327">
        <v>6031.08</v>
      </c>
      <c r="L98" s="306">
        <v>0</v>
      </c>
      <c r="M98" s="307">
        <v>0</v>
      </c>
      <c r="N98" s="306">
        <v>0</v>
      </c>
      <c r="O98" s="306">
        <v>0</v>
      </c>
      <c r="P98" s="306">
        <v>0</v>
      </c>
      <c r="Q98" s="308"/>
      <c r="R98" s="307">
        <v>0</v>
      </c>
      <c r="S98" s="307">
        <v>0</v>
      </c>
      <c r="T98" s="309">
        <v>2432.92</v>
      </c>
      <c r="U98" s="310">
        <v>0</v>
      </c>
      <c r="V98" s="309">
        <v>17649.48</v>
      </c>
      <c r="W98" s="309">
        <v>4650.12</v>
      </c>
      <c r="X98" s="309"/>
      <c r="Y98" s="310">
        <v>0</v>
      </c>
      <c r="Z98" s="310">
        <v>455</v>
      </c>
      <c r="AA98" s="310">
        <v>86</v>
      </c>
      <c r="AB98" s="311">
        <v>321</v>
      </c>
      <c r="AC98" s="328">
        <v>5024.18</v>
      </c>
      <c r="AD98" s="312"/>
      <c r="AE98" s="313">
        <v>0</v>
      </c>
      <c r="AF98" s="314">
        <v>0</v>
      </c>
      <c r="AG98" s="315">
        <v>26100</v>
      </c>
      <c r="AH98" s="179"/>
      <c r="AI98" s="179"/>
      <c r="AJ98" s="316"/>
      <c r="AK98" s="317"/>
      <c r="AL98" s="318"/>
      <c r="AM98" s="319">
        <v>12.53</v>
      </c>
      <c r="AN98" s="320">
        <v>12.53</v>
      </c>
      <c r="AO98" s="179"/>
      <c r="AP98" s="179"/>
      <c r="AQ98" s="34">
        <v>44835</v>
      </c>
      <c r="AR98" s="280">
        <v>0</v>
      </c>
      <c r="AS98" s="280">
        <v>0</v>
      </c>
      <c r="AT98" s="280">
        <v>86</v>
      </c>
      <c r="AU98" s="280"/>
      <c r="AV98" s="280">
        <v>0</v>
      </c>
      <c r="AW98" s="280">
        <v>0</v>
      </c>
      <c r="AX98" s="280">
        <v>0</v>
      </c>
      <c r="AY98" s="280">
        <v>0</v>
      </c>
      <c r="AZ98" s="280">
        <v>0</v>
      </c>
      <c r="BA98" s="280">
        <v>0</v>
      </c>
      <c r="BB98" s="280">
        <v>1</v>
      </c>
      <c r="BC98" s="280">
        <v>0</v>
      </c>
      <c r="BD98" s="280">
        <v>1</v>
      </c>
      <c r="BE98" s="280">
        <v>99.74</v>
      </c>
    </row>
    <row r="99" spans="1:57" s="173" customFormat="1" x14ac:dyDescent="0.2">
      <c r="A99" s="321">
        <v>44866</v>
      </c>
      <c r="B99" s="113">
        <v>515.33000000000004</v>
      </c>
      <c r="C99" s="114">
        <v>0</v>
      </c>
      <c r="D99" s="110">
        <v>14837.01</v>
      </c>
      <c r="E99" s="304">
        <v>0</v>
      </c>
      <c r="F99" s="113">
        <v>853.53</v>
      </c>
      <c r="G99" s="110">
        <v>920.53</v>
      </c>
      <c r="H99" s="179">
        <v>0</v>
      </c>
      <c r="I99" s="179">
        <v>67</v>
      </c>
      <c r="J99" s="179">
        <v>45</v>
      </c>
      <c r="K99" s="305">
        <v>6218.27</v>
      </c>
      <c r="L99" s="306">
        <v>2884.4</v>
      </c>
      <c r="M99" s="307">
        <v>0</v>
      </c>
      <c r="N99" s="306">
        <v>45097.05</v>
      </c>
      <c r="O99" s="306">
        <v>5328.16</v>
      </c>
      <c r="P99" s="306">
        <v>5461.16</v>
      </c>
      <c r="Q99" s="308">
        <v>878</v>
      </c>
      <c r="R99" s="307">
        <v>133</v>
      </c>
      <c r="S99" s="307">
        <v>89</v>
      </c>
      <c r="T99" s="309">
        <v>0</v>
      </c>
      <c r="U99" s="310">
        <v>0</v>
      </c>
      <c r="V99" s="309">
        <v>0</v>
      </c>
      <c r="W99" s="309">
        <v>0</v>
      </c>
      <c r="X99" s="309">
        <v>0</v>
      </c>
      <c r="Y99" s="310">
        <v>468</v>
      </c>
      <c r="Z99" s="310">
        <v>0</v>
      </c>
      <c r="AA99" s="310">
        <v>0</v>
      </c>
      <c r="AB99" s="311">
        <v>1058</v>
      </c>
      <c r="AC99" s="312"/>
      <c r="AD99" s="312"/>
      <c r="AE99" s="313">
        <v>0</v>
      </c>
      <c r="AF99" s="314">
        <v>0</v>
      </c>
      <c r="AG99" s="315">
        <v>55000</v>
      </c>
      <c r="AH99" s="179"/>
      <c r="AI99" s="179"/>
      <c r="AJ99" s="316"/>
      <c r="AK99" s="317">
        <v>14.9</v>
      </c>
      <c r="AL99" s="318">
        <v>13.36</v>
      </c>
      <c r="AM99" s="319"/>
      <c r="AN99" s="320">
        <v>13.88</v>
      </c>
      <c r="AO99" s="179"/>
      <c r="AP99" s="179"/>
      <c r="AQ99" s="34">
        <v>44866</v>
      </c>
      <c r="AR99" s="280">
        <v>45</v>
      </c>
      <c r="AS99" s="280">
        <v>89</v>
      </c>
      <c r="AT99" s="280">
        <v>0</v>
      </c>
      <c r="AU99" s="280"/>
      <c r="AV99" s="280">
        <v>1</v>
      </c>
      <c r="AW99" s="280">
        <v>0</v>
      </c>
      <c r="AX99" s="280">
        <v>2</v>
      </c>
      <c r="AY99" s="280">
        <v>1</v>
      </c>
      <c r="AZ99" s="280">
        <v>1</v>
      </c>
      <c r="BA99" s="280">
        <v>0</v>
      </c>
      <c r="BB99" s="280">
        <v>0</v>
      </c>
      <c r="BC99" s="280">
        <v>0</v>
      </c>
      <c r="BD99" s="280">
        <v>0</v>
      </c>
      <c r="BE99" s="280">
        <v>97.13</v>
      </c>
    </row>
    <row r="100" spans="1:57" s="173" customFormat="1" x14ac:dyDescent="0.2">
      <c r="A100" s="321">
        <v>44896</v>
      </c>
      <c r="B100" s="113">
        <v>1928.69</v>
      </c>
      <c r="C100" s="114">
        <v>0</v>
      </c>
      <c r="D100" s="110">
        <v>10074.93</v>
      </c>
      <c r="E100" s="304">
        <v>0</v>
      </c>
      <c r="F100" s="113">
        <v>3018.38</v>
      </c>
      <c r="G100" s="110">
        <v>3258.38</v>
      </c>
      <c r="H100" s="179">
        <v>0</v>
      </c>
      <c r="I100" s="179">
        <v>240</v>
      </c>
      <c r="J100" s="179">
        <v>90</v>
      </c>
      <c r="K100" s="305">
        <v>5417.05</v>
      </c>
      <c r="L100" s="306">
        <v>7792.01</v>
      </c>
      <c r="M100" s="307">
        <v>0</v>
      </c>
      <c r="N100" s="306">
        <v>24775.17</v>
      </c>
      <c r="O100" s="306">
        <v>15154.22</v>
      </c>
      <c r="P100" s="306">
        <v>16125.22</v>
      </c>
      <c r="Q100" s="308">
        <v>831</v>
      </c>
      <c r="R100" s="307">
        <v>971</v>
      </c>
      <c r="S100" s="307">
        <v>223</v>
      </c>
      <c r="T100" s="309">
        <v>6448.47</v>
      </c>
      <c r="U100" s="310">
        <v>0</v>
      </c>
      <c r="V100" s="309">
        <v>23677.919999999998</v>
      </c>
      <c r="W100" s="309">
        <v>12220.43</v>
      </c>
      <c r="X100" s="309">
        <v>13093.43</v>
      </c>
      <c r="Y100" s="310">
        <v>683</v>
      </c>
      <c r="Z100" s="310">
        <v>873</v>
      </c>
      <c r="AA100" s="310">
        <v>182</v>
      </c>
      <c r="AB100" s="311">
        <v>1343.4</v>
      </c>
      <c r="AC100" s="312">
        <v>4333.32</v>
      </c>
      <c r="AD100" s="312">
        <v>54870.569999999992</v>
      </c>
      <c r="AE100" s="313">
        <v>0</v>
      </c>
      <c r="AF100" s="314">
        <v>0</v>
      </c>
      <c r="AG100" s="315">
        <v>52390</v>
      </c>
      <c r="AH100" s="179"/>
      <c r="AI100" s="179"/>
      <c r="AJ100" s="316"/>
      <c r="AK100" s="317">
        <v>13.74</v>
      </c>
      <c r="AL100" s="318">
        <v>11.06</v>
      </c>
      <c r="AM100" s="319">
        <v>11.35</v>
      </c>
      <c r="AN100" s="320">
        <v>11.64</v>
      </c>
      <c r="AO100" s="179"/>
      <c r="AP100" s="179"/>
      <c r="AQ100" s="34">
        <v>44896</v>
      </c>
      <c r="AR100" s="280">
        <v>90</v>
      </c>
      <c r="AS100" s="280">
        <v>223</v>
      </c>
      <c r="AT100" s="280">
        <v>182</v>
      </c>
      <c r="AU100" s="280"/>
      <c r="AV100" s="280">
        <v>1</v>
      </c>
      <c r="AW100" s="280">
        <v>0</v>
      </c>
      <c r="AX100" s="280">
        <v>0</v>
      </c>
      <c r="AY100" s="280">
        <v>2</v>
      </c>
      <c r="AZ100" s="280">
        <v>0</v>
      </c>
      <c r="BA100" s="280">
        <v>0</v>
      </c>
      <c r="BB100" s="280">
        <v>1</v>
      </c>
      <c r="BC100" s="280">
        <v>0</v>
      </c>
      <c r="BD100" s="280">
        <v>0</v>
      </c>
      <c r="BE100" s="280">
        <v>100</v>
      </c>
    </row>
    <row r="101" spans="1:57" s="173" customFormat="1" x14ac:dyDescent="0.2">
      <c r="A101" s="329">
        <v>44927</v>
      </c>
      <c r="B101" s="113">
        <v>3711.64</v>
      </c>
      <c r="C101" s="114">
        <v>0</v>
      </c>
      <c r="D101" s="110">
        <v>11870.98</v>
      </c>
      <c r="E101" s="304">
        <v>0</v>
      </c>
      <c r="F101" s="113">
        <v>6298.8</v>
      </c>
      <c r="G101" s="110">
        <v>6809.8</v>
      </c>
      <c r="H101" s="179">
        <v>0</v>
      </c>
      <c r="I101" s="179">
        <v>511</v>
      </c>
      <c r="J101" s="179">
        <v>183</v>
      </c>
      <c r="K101" s="305">
        <v>5648.48</v>
      </c>
      <c r="L101" s="306">
        <v>11256.63</v>
      </c>
      <c r="M101" s="307">
        <v>0</v>
      </c>
      <c r="N101" s="306">
        <v>19012.91</v>
      </c>
      <c r="O101" s="306">
        <v>21316.05</v>
      </c>
      <c r="P101" s="306">
        <v>23457.05</v>
      </c>
      <c r="Q101" s="308">
        <v>399</v>
      </c>
      <c r="R101" s="307">
        <v>2141</v>
      </c>
      <c r="S101" s="307">
        <v>319</v>
      </c>
      <c r="T101" s="309">
        <v>890.05</v>
      </c>
      <c r="U101" s="310">
        <v>0</v>
      </c>
      <c r="V101" s="309">
        <v>20719.91</v>
      </c>
      <c r="W101" s="309">
        <v>1455.1680000000001</v>
      </c>
      <c r="X101" s="309">
        <v>1491.1680000000001</v>
      </c>
      <c r="Y101" s="310">
        <v>833</v>
      </c>
      <c r="Z101" s="310">
        <v>36</v>
      </c>
      <c r="AA101" s="310">
        <v>26</v>
      </c>
      <c r="AB101" s="311">
        <v>1289</v>
      </c>
      <c r="AC101" s="312"/>
      <c r="AD101" s="312"/>
      <c r="AE101" s="313">
        <v>0</v>
      </c>
      <c r="AF101" s="314">
        <v>0</v>
      </c>
      <c r="AG101" s="315">
        <v>54650</v>
      </c>
      <c r="AH101" s="179"/>
      <c r="AI101" s="179"/>
      <c r="AJ101" s="316"/>
      <c r="AK101" s="317"/>
      <c r="AL101" s="318"/>
      <c r="AM101" s="319"/>
      <c r="AN101" s="320"/>
      <c r="AO101" s="179"/>
      <c r="AP101" s="179"/>
      <c r="AQ101" s="34">
        <v>44927</v>
      </c>
      <c r="AR101" s="280">
        <v>183</v>
      </c>
      <c r="AS101" s="280">
        <v>319</v>
      </c>
      <c r="AT101" s="280">
        <v>26</v>
      </c>
      <c r="AU101" s="280"/>
      <c r="AV101" s="280">
        <v>1</v>
      </c>
      <c r="AW101" s="280">
        <v>0</v>
      </c>
      <c r="AX101" s="280">
        <v>0</v>
      </c>
      <c r="AY101" s="280">
        <v>1</v>
      </c>
      <c r="AZ101" s="280">
        <v>0</v>
      </c>
      <c r="BA101" s="280">
        <v>0</v>
      </c>
      <c r="BB101" s="280">
        <v>1</v>
      </c>
      <c r="BC101" s="280">
        <v>1</v>
      </c>
      <c r="BD101" s="280">
        <v>0</v>
      </c>
      <c r="BE101" s="280">
        <v>81.349999999999994</v>
      </c>
    </row>
    <row r="102" spans="1:57" s="173" customFormat="1" x14ac:dyDescent="0.2">
      <c r="A102" s="329">
        <v>44958</v>
      </c>
      <c r="B102" s="113"/>
      <c r="C102" s="114"/>
      <c r="D102" s="110"/>
      <c r="E102" s="304"/>
      <c r="F102" s="113"/>
      <c r="G102" s="110"/>
      <c r="H102" s="179"/>
      <c r="I102" s="179"/>
      <c r="J102" s="179"/>
      <c r="K102" s="305"/>
      <c r="L102" s="306"/>
      <c r="M102" s="307"/>
      <c r="N102" s="306"/>
      <c r="O102" s="306"/>
      <c r="P102" s="306"/>
      <c r="Q102" s="308"/>
      <c r="R102" s="307"/>
      <c r="S102" s="307"/>
      <c r="T102" s="309"/>
      <c r="U102" s="310"/>
      <c r="V102" s="309"/>
      <c r="W102" s="309"/>
      <c r="X102" s="309"/>
      <c r="Y102" s="310"/>
      <c r="Z102" s="310"/>
      <c r="AA102" s="310"/>
      <c r="AB102" s="311"/>
      <c r="AC102" s="312"/>
      <c r="AD102" s="312"/>
      <c r="AE102" s="313"/>
      <c r="AF102" s="314"/>
      <c r="AG102" s="315"/>
      <c r="AH102" s="179"/>
      <c r="AI102" s="179"/>
      <c r="AJ102" s="316"/>
      <c r="AK102" s="317"/>
      <c r="AL102" s="318"/>
      <c r="AM102" s="319"/>
      <c r="AN102" s="320"/>
      <c r="AO102" s="179"/>
      <c r="AP102" s="179"/>
      <c r="AQ102" s="34"/>
      <c r="AR102" s="280"/>
      <c r="AS102" s="280"/>
      <c r="AT102" s="280"/>
      <c r="AU102" s="280"/>
      <c r="AV102" s="280"/>
      <c r="AW102" s="280"/>
      <c r="AX102" s="280"/>
      <c r="AY102" s="280"/>
      <c r="AZ102" s="280"/>
      <c r="BA102" s="280"/>
      <c r="BB102" s="280"/>
      <c r="BC102" s="280"/>
      <c r="BD102" s="280"/>
      <c r="BE102" s="280"/>
    </row>
    <row r="103" spans="1:57" s="173" customFormat="1" x14ac:dyDescent="0.2">
      <c r="A103" s="329">
        <v>44986</v>
      </c>
      <c r="B103" s="113"/>
      <c r="C103" s="114"/>
      <c r="D103" s="110"/>
      <c r="E103" s="304"/>
      <c r="F103" s="113"/>
      <c r="G103" s="110"/>
      <c r="H103" s="179"/>
      <c r="I103" s="179"/>
      <c r="J103" s="179"/>
      <c r="K103" s="305"/>
      <c r="L103" s="306"/>
      <c r="M103" s="307"/>
      <c r="N103" s="306"/>
      <c r="O103" s="306"/>
      <c r="P103" s="306"/>
      <c r="Q103" s="308"/>
      <c r="R103" s="307"/>
      <c r="S103" s="307"/>
      <c r="T103" s="309"/>
      <c r="U103" s="310"/>
      <c r="V103" s="309"/>
      <c r="W103" s="309"/>
      <c r="X103" s="309"/>
      <c r="Y103" s="310"/>
      <c r="Z103" s="310"/>
      <c r="AA103" s="310"/>
      <c r="AB103" s="311"/>
      <c r="AC103" s="312"/>
      <c r="AD103" s="312"/>
      <c r="AE103" s="313"/>
      <c r="AF103" s="314"/>
      <c r="AG103" s="315"/>
      <c r="AH103" s="179"/>
      <c r="AI103" s="179"/>
      <c r="AJ103" s="316"/>
      <c r="AK103" s="317"/>
      <c r="AL103" s="318"/>
      <c r="AM103" s="319"/>
      <c r="AN103" s="320"/>
      <c r="AO103" s="179"/>
      <c r="AP103" s="179"/>
      <c r="AQ103" s="34"/>
      <c r="AR103" s="280"/>
      <c r="AS103" s="280"/>
      <c r="AT103" s="280"/>
      <c r="AU103" s="280"/>
      <c r="AV103" s="280"/>
      <c r="AW103" s="280"/>
      <c r="AX103" s="280"/>
      <c r="AY103" s="280"/>
      <c r="AZ103" s="280"/>
      <c r="BA103" s="280"/>
      <c r="BB103" s="280"/>
      <c r="BC103" s="280"/>
      <c r="BD103" s="280"/>
      <c r="BE103" s="280"/>
    </row>
    <row r="104" spans="1:57" s="173" customFormat="1" x14ac:dyDescent="0.2">
      <c r="A104" s="329">
        <v>45017</v>
      </c>
      <c r="B104" s="113"/>
      <c r="C104" s="114"/>
      <c r="D104" s="110"/>
      <c r="E104" s="304"/>
      <c r="F104" s="113"/>
      <c r="G104" s="110"/>
      <c r="H104" s="179"/>
      <c r="I104" s="179"/>
      <c r="J104" s="179"/>
      <c r="K104" s="305"/>
      <c r="L104" s="306"/>
      <c r="M104" s="307"/>
      <c r="N104" s="306"/>
      <c r="O104" s="306"/>
      <c r="P104" s="306"/>
      <c r="Q104" s="308"/>
      <c r="R104" s="307"/>
      <c r="S104" s="307"/>
      <c r="T104" s="309"/>
      <c r="U104" s="310"/>
      <c r="V104" s="309"/>
      <c r="W104" s="309"/>
      <c r="X104" s="309"/>
      <c r="Y104" s="310"/>
      <c r="Z104" s="310"/>
      <c r="AA104" s="310"/>
      <c r="AB104" s="311"/>
      <c r="AC104" s="312"/>
      <c r="AD104" s="312"/>
      <c r="AE104" s="313"/>
      <c r="AF104" s="314"/>
      <c r="AG104" s="315"/>
      <c r="AH104" s="179"/>
      <c r="AI104" s="179"/>
      <c r="AJ104" s="316"/>
      <c r="AK104" s="317"/>
      <c r="AL104" s="318"/>
      <c r="AM104" s="319"/>
      <c r="AN104" s="320"/>
      <c r="AO104" s="179"/>
      <c r="AP104" s="179"/>
      <c r="AQ104" s="34"/>
      <c r="AR104" s="280"/>
      <c r="AS104" s="280"/>
      <c r="AT104" s="280"/>
      <c r="AU104" s="280"/>
      <c r="AV104" s="280"/>
      <c r="AW104" s="280"/>
      <c r="AX104" s="280"/>
      <c r="AY104" s="280"/>
      <c r="AZ104" s="280"/>
      <c r="BA104" s="280"/>
      <c r="BB104" s="280"/>
      <c r="BC104" s="280"/>
      <c r="BD104" s="280"/>
      <c r="BE104" s="280"/>
    </row>
    <row r="105" spans="1:57" s="173" customFormat="1" x14ac:dyDescent="0.2">
      <c r="A105" s="329">
        <v>45047</v>
      </c>
      <c r="B105" s="113"/>
      <c r="C105" s="114"/>
      <c r="D105" s="110"/>
      <c r="E105" s="304"/>
      <c r="F105" s="113"/>
      <c r="G105" s="110"/>
      <c r="H105" s="179"/>
      <c r="I105" s="179"/>
      <c r="J105" s="179"/>
      <c r="K105" s="305"/>
      <c r="L105" s="306"/>
      <c r="M105" s="307"/>
      <c r="N105" s="306"/>
      <c r="O105" s="306"/>
      <c r="P105" s="306"/>
      <c r="Q105" s="308"/>
      <c r="R105" s="307"/>
      <c r="S105" s="307"/>
      <c r="T105" s="309"/>
      <c r="U105" s="310"/>
      <c r="V105" s="309"/>
      <c r="W105" s="309"/>
      <c r="X105" s="309"/>
      <c r="Y105" s="310"/>
      <c r="Z105" s="310"/>
      <c r="AA105" s="310"/>
      <c r="AB105" s="311"/>
      <c r="AC105" s="312"/>
      <c r="AD105" s="312"/>
      <c r="AE105" s="313"/>
      <c r="AF105" s="314"/>
      <c r="AG105" s="315"/>
      <c r="AH105" s="179"/>
      <c r="AI105" s="179"/>
      <c r="AJ105" s="316"/>
      <c r="AK105" s="317"/>
      <c r="AL105" s="318"/>
      <c r="AM105" s="319"/>
      <c r="AN105" s="320"/>
      <c r="AO105" s="179"/>
      <c r="AP105" s="179"/>
      <c r="AQ105" s="34"/>
      <c r="AR105" s="280"/>
      <c r="AS105" s="280"/>
      <c r="AT105" s="280"/>
      <c r="AU105" s="280"/>
      <c r="AV105" s="280"/>
      <c r="AW105" s="280"/>
      <c r="AX105" s="280"/>
      <c r="AY105" s="280"/>
      <c r="AZ105" s="280"/>
      <c r="BA105" s="280"/>
      <c r="BB105" s="280"/>
      <c r="BC105" s="280"/>
      <c r="BD105" s="280"/>
      <c r="BE105" s="280"/>
    </row>
    <row r="106" spans="1:57" s="173" customFormat="1" x14ac:dyDescent="0.2">
      <c r="A106" s="329">
        <v>45078</v>
      </c>
      <c r="B106" s="113"/>
      <c r="C106" s="114"/>
      <c r="D106" s="110"/>
      <c r="E106" s="304"/>
      <c r="F106" s="113"/>
      <c r="G106" s="110"/>
      <c r="H106" s="179"/>
      <c r="I106" s="179"/>
      <c r="J106" s="179"/>
      <c r="K106" s="305"/>
      <c r="L106" s="306"/>
      <c r="M106" s="307"/>
      <c r="N106" s="306"/>
      <c r="O106" s="306"/>
      <c r="P106" s="306"/>
      <c r="Q106" s="308"/>
      <c r="R106" s="307"/>
      <c r="S106" s="307"/>
      <c r="T106" s="309"/>
      <c r="U106" s="310"/>
      <c r="V106" s="309"/>
      <c r="W106" s="309"/>
      <c r="X106" s="309"/>
      <c r="Y106" s="310"/>
      <c r="Z106" s="310"/>
      <c r="AA106" s="310"/>
      <c r="AB106" s="311"/>
      <c r="AC106" s="312"/>
      <c r="AD106" s="312"/>
      <c r="AE106" s="313"/>
      <c r="AF106" s="314"/>
      <c r="AG106" s="315"/>
      <c r="AH106" s="179"/>
      <c r="AI106" s="179"/>
      <c r="AJ106" s="316"/>
      <c r="AK106" s="317"/>
      <c r="AL106" s="318"/>
      <c r="AM106" s="319"/>
      <c r="AN106" s="320"/>
      <c r="AO106" s="179"/>
      <c r="AP106" s="179"/>
      <c r="AQ106" s="34"/>
      <c r="AR106" s="280"/>
      <c r="AS106" s="280"/>
      <c r="AT106" s="280"/>
      <c r="AU106" s="280"/>
      <c r="AV106" s="280"/>
      <c r="AW106" s="280"/>
      <c r="AX106" s="280"/>
      <c r="AY106" s="280"/>
      <c r="AZ106" s="280"/>
      <c r="BA106" s="280"/>
      <c r="BB106" s="280"/>
      <c r="BC106" s="280"/>
      <c r="BD106" s="280"/>
      <c r="BE106" s="280"/>
    </row>
    <row r="107" spans="1:57" s="173" customFormat="1" x14ac:dyDescent="0.2">
      <c r="A107" s="329">
        <v>45108</v>
      </c>
      <c r="B107" s="113"/>
      <c r="C107" s="114"/>
      <c r="D107" s="110"/>
      <c r="E107" s="304"/>
      <c r="F107" s="113"/>
      <c r="G107" s="110"/>
      <c r="H107" s="179"/>
      <c r="I107" s="179"/>
      <c r="J107" s="179"/>
      <c r="K107" s="305"/>
      <c r="L107" s="306"/>
      <c r="M107" s="307"/>
      <c r="N107" s="306"/>
      <c r="O107" s="306"/>
      <c r="P107" s="306"/>
      <c r="Q107" s="308"/>
      <c r="R107" s="307"/>
      <c r="S107" s="307"/>
      <c r="T107" s="309"/>
      <c r="U107" s="310"/>
      <c r="V107" s="309"/>
      <c r="W107" s="309"/>
      <c r="X107" s="309"/>
      <c r="Y107" s="310"/>
      <c r="Z107" s="310"/>
      <c r="AA107" s="310"/>
      <c r="AB107" s="311"/>
      <c r="AC107" s="312"/>
      <c r="AD107" s="312"/>
      <c r="AE107" s="313"/>
      <c r="AF107" s="314"/>
      <c r="AG107" s="315"/>
      <c r="AH107" s="179"/>
      <c r="AI107" s="179"/>
      <c r="AJ107" s="316"/>
      <c r="AK107" s="317"/>
      <c r="AL107" s="318"/>
      <c r="AM107" s="319"/>
      <c r="AN107" s="320"/>
      <c r="AO107" s="179"/>
      <c r="AP107" s="179"/>
      <c r="AQ107" s="34"/>
      <c r="AR107" s="280"/>
      <c r="AS107" s="280"/>
      <c r="AT107" s="280"/>
      <c r="AU107" s="280"/>
      <c r="AV107" s="280"/>
      <c r="AW107" s="280"/>
      <c r="AX107" s="280"/>
      <c r="AY107" s="280"/>
      <c r="AZ107" s="280"/>
      <c r="BA107" s="280"/>
      <c r="BB107" s="280"/>
      <c r="BC107" s="280"/>
      <c r="BD107" s="280"/>
      <c r="BE107" s="280"/>
    </row>
    <row r="108" spans="1:57" s="173" customFormat="1" x14ac:dyDescent="0.2">
      <c r="A108" s="329">
        <v>45139</v>
      </c>
      <c r="B108" s="113"/>
      <c r="C108" s="114"/>
      <c r="D108" s="110"/>
      <c r="E108" s="304"/>
      <c r="F108" s="113"/>
      <c r="G108" s="110"/>
      <c r="H108" s="179"/>
      <c r="I108" s="179"/>
      <c r="J108" s="179"/>
      <c r="K108" s="305"/>
      <c r="L108" s="306"/>
      <c r="M108" s="307"/>
      <c r="N108" s="306"/>
      <c r="O108" s="306"/>
      <c r="P108" s="306"/>
      <c r="Q108" s="308"/>
      <c r="R108" s="307"/>
      <c r="S108" s="307"/>
      <c r="T108" s="309"/>
      <c r="U108" s="310"/>
      <c r="V108" s="309"/>
      <c r="W108" s="309"/>
      <c r="X108" s="309"/>
      <c r="Y108" s="310"/>
      <c r="Z108" s="310"/>
      <c r="AA108" s="310"/>
      <c r="AB108" s="311"/>
      <c r="AC108" s="312"/>
      <c r="AD108" s="312"/>
      <c r="AE108" s="313"/>
      <c r="AF108" s="314"/>
      <c r="AG108" s="315"/>
      <c r="AH108" s="179"/>
      <c r="AI108" s="179"/>
      <c r="AJ108" s="316"/>
      <c r="AK108" s="317"/>
      <c r="AL108" s="318"/>
      <c r="AM108" s="319"/>
      <c r="AN108" s="320"/>
      <c r="AO108" s="179"/>
      <c r="AP108" s="179"/>
      <c r="AQ108" s="34"/>
      <c r="AR108" s="280"/>
      <c r="AS108" s="280"/>
      <c r="AT108" s="280"/>
      <c r="AU108" s="280"/>
      <c r="AV108" s="280"/>
      <c r="AW108" s="280"/>
      <c r="AX108" s="280"/>
      <c r="AY108" s="280"/>
      <c r="AZ108" s="280"/>
      <c r="BA108" s="280"/>
      <c r="BB108" s="280"/>
      <c r="BC108" s="280"/>
      <c r="BD108" s="280"/>
      <c r="BE108" s="280"/>
    </row>
    <row r="109" spans="1:57" s="173" customFormat="1" x14ac:dyDescent="0.2">
      <c r="A109" s="329">
        <v>45170</v>
      </c>
      <c r="B109" s="113"/>
      <c r="C109" s="114"/>
      <c r="D109" s="110"/>
      <c r="E109" s="304"/>
      <c r="F109" s="113"/>
      <c r="G109" s="110"/>
      <c r="H109" s="179"/>
      <c r="I109" s="179"/>
      <c r="J109" s="179"/>
      <c r="K109" s="305"/>
      <c r="L109" s="306"/>
      <c r="M109" s="307"/>
      <c r="N109" s="306"/>
      <c r="O109" s="306"/>
      <c r="P109" s="306"/>
      <c r="Q109" s="308"/>
      <c r="R109" s="307"/>
      <c r="S109" s="307"/>
      <c r="T109" s="309"/>
      <c r="U109" s="310"/>
      <c r="V109" s="309"/>
      <c r="W109" s="309"/>
      <c r="X109" s="309"/>
      <c r="Y109" s="310"/>
      <c r="Z109" s="310"/>
      <c r="AA109" s="310"/>
      <c r="AB109" s="311"/>
      <c r="AC109" s="312"/>
      <c r="AD109" s="312"/>
      <c r="AE109" s="313"/>
      <c r="AF109" s="314"/>
      <c r="AG109" s="315"/>
      <c r="AH109" s="179"/>
      <c r="AI109" s="179"/>
      <c r="AJ109" s="316"/>
      <c r="AK109" s="317"/>
      <c r="AL109" s="318"/>
      <c r="AM109" s="319"/>
      <c r="AN109" s="320"/>
      <c r="AO109" s="179"/>
      <c r="AP109" s="179"/>
      <c r="AQ109" s="34"/>
      <c r="AR109" s="280"/>
      <c r="AS109" s="280"/>
      <c r="AT109" s="280"/>
      <c r="AU109" s="280"/>
      <c r="AV109" s="280"/>
      <c r="AW109" s="280"/>
      <c r="AX109" s="280"/>
      <c r="AY109" s="280"/>
      <c r="AZ109" s="280"/>
      <c r="BA109" s="280"/>
      <c r="BB109" s="280"/>
      <c r="BC109" s="280"/>
      <c r="BD109" s="280"/>
      <c r="BE109" s="280"/>
    </row>
    <row r="110" spans="1:57" s="173" customFormat="1" x14ac:dyDescent="0.2">
      <c r="A110" s="329">
        <v>45200</v>
      </c>
      <c r="B110" s="113"/>
      <c r="C110" s="114"/>
      <c r="D110" s="110"/>
      <c r="E110" s="304"/>
      <c r="F110" s="113"/>
      <c r="G110" s="110"/>
      <c r="H110" s="179"/>
      <c r="I110" s="179"/>
      <c r="J110" s="179"/>
      <c r="K110" s="305"/>
      <c r="L110" s="306"/>
      <c r="M110" s="307"/>
      <c r="N110" s="306"/>
      <c r="O110" s="306"/>
      <c r="P110" s="306"/>
      <c r="Q110" s="308"/>
      <c r="R110" s="307"/>
      <c r="S110" s="307"/>
      <c r="T110" s="309"/>
      <c r="U110" s="310"/>
      <c r="V110" s="309"/>
      <c r="W110" s="309"/>
      <c r="X110" s="309"/>
      <c r="Y110" s="310"/>
      <c r="Z110" s="310"/>
      <c r="AA110" s="310"/>
      <c r="AB110" s="311"/>
      <c r="AC110" s="312"/>
      <c r="AD110" s="312"/>
      <c r="AE110" s="313"/>
      <c r="AF110" s="314"/>
      <c r="AG110" s="315"/>
      <c r="AH110" s="179"/>
      <c r="AI110" s="179"/>
      <c r="AJ110" s="316"/>
      <c r="AK110" s="317"/>
      <c r="AL110" s="318"/>
      <c r="AM110" s="319"/>
      <c r="AN110" s="320"/>
      <c r="AO110" s="179"/>
      <c r="AP110" s="179"/>
      <c r="AQ110" s="34"/>
      <c r="AR110" s="280"/>
      <c r="AS110" s="280"/>
      <c r="AT110" s="280"/>
      <c r="AU110" s="280"/>
      <c r="AV110" s="280"/>
      <c r="AW110" s="280"/>
      <c r="AX110" s="280"/>
      <c r="AY110" s="280"/>
      <c r="AZ110" s="280"/>
      <c r="BA110" s="280"/>
      <c r="BB110" s="280"/>
      <c r="BC110" s="280"/>
      <c r="BD110" s="280"/>
      <c r="BE110" s="280"/>
    </row>
    <row r="111" spans="1:57" s="173" customFormat="1" x14ac:dyDescent="0.2">
      <c r="A111" s="329">
        <v>45231</v>
      </c>
      <c r="B111" s="113"/>
      <c r="C111" s="114"/>
      <c r="D111" s="110"/>
      <c r="E111" s="304"/>
      <c r="F111" s="113"/>
      <c r="G111" s="110"/>
      <c r="H111" s="179"/>
      <c r="I111" s="179"/>
      <c r="J111" s="179"/>
      <c r="K111" s="305"/>
      <c r="L111" s="306"/>
      <c r="M111" s="307"/>
      <c r="N111" s="306"/>
      <c r="O111" s="306"/>
      <c r="P111" s="306"/>
      <c r="Q111" s="308"/>
      <c r="R111" s="307"/>
      <c r="S111" s="307"/>
      <c r="T111" s="309"/>
      <c r="U111" s="310"/>
      <c r="V111" s="309"/>
      <c r="W111" s="309"/>
      <c r="X111" s="309"/>
      <c r="Y111" s="310"/>
      <c r="Z111" s="310"/>
      <c r="AA111" s="310"/>
      <c r="AB111" s="311"/>
      <c r="AC111" s="312"/>
      <c r="AD111" s="312"/>
      <c r="AE111" s="313"/>
      <c r="AF111" s="314"/>
      <c r="AG111" s="315"/>
      <c r="AH111" s="179"/>
      <c r="AI111" s="179"/>
      <c r="AJ111" s="316"/>
      <c r="AK111" s="317"/>
      <c r="AL111" s="318"/>
      <c r="AM111" s="319"/>
      <c r="AN111" s="320"/>
      <c r="AO111" s="179"/>
      <c r="AP111" s="179"/>
      <c r="AQ111" s="34"/>
      <c r="AR111" s="280"/>
      <c r="AS111" s="280"/>
      <c r="AT111" s="280"/>
      <c r="AU111" s="280"/>
      <c r="AV111" s="280"/>
      <c r="AW111" s="280"/>
      <c r="AX111" s="280"/>
      <c r="AY111" s="280"/>
      <c r="AZ111" s="280"/>
      <c r="BA111" s="280"/>
      <c r="BB111" s="280"/>
      <c r="BC111" s="280"/>
      <c r="BD111" s="280"/>
      <c r="BE111" s="280"/>
    </row>
    <row r="112" spans="1:57" s="173" customFormat="1" x14ac:dyDescent="0.2">
      <c r="A112" s="329">
        <v>45261</v>
      </c>
      <c r="B112" s="113"/>
      <c r="C112" s="114"/>
      <c r="D112" s="110"/>
      <c r="E112" s="304"/>
      <c r="F112" s="113"/>
      <c r="G112" s="110"/>
      <c r="H112" s="179"/>
      <c r="I112" s="179"/>
      <c r="J112" s="179"/>
      <c r="K112" s="305"/>
      <c r="L112" s="306"/>
      <c r="M112" s="307"/>
      <c r="N112" s="306"/>
      <c r="O112" s="306"/>
      <c r="P112" s="306"/>
      <c r="Q112" s="308"/>
      <c r="R112" s="307"/>
      <c r="S112" s="307"/>
      <c r="T112" s="309"/>
      <c r="U112" s="310"/>
      <c r="V112" s="309"/>
      <c r="W112" s="309"/>
      <c r="X112" s="309"/>
      <c r="Y112" s="310"/>
      <c r="Z112" s="310"/>
      <c r="AA112" s="310"/>
      <c r="AB112" s="311"/>
      <c r="AC112" s="312"/>
      <c r="AD112" s="312"/>
      <c r="AE112" s="313"/>
      <c r="AF112" s="314"/>
      <c r="AG112" s="315"/>
      <c r="AH112" s="179"/>
      <c r="AI112" s="179"/>
      <c r="AJ112" s="316"/>
      <c r="AK112" s="317"/>
      <c r="AL112" s="318"/>
      <c r="AM112" s="319"/>
      <c r="AN112" s="320"/>
      <c r="AO112" s="179"/>
      <c r="AP112" s="179"/>
      <c r="AQ112" s="34"/>
      <c r="AR112" s="280"/>
      <c r="AS112" s="280"/>
      <c r="AT112" s="280"/>
      <c r="AU112" s="280"/>
      <c r="AV112" s="280"/>
      <c r="AW112" s="280"/>
      <c r="AX112" s="280"/>
      <c r="AY112" s="280"/>
      <c r="AZ112" s="280"/>
      <c r="BA112" s="280"/>
      <c r="BB112" s="280"/>
      <c r="BC112" s="280"/>
      <c r="BD112" s="280"/>
      <c r="BE112" s="280"/>
    </row>
    <row r="113" spans="1:57" ht="15" x14ac:dyDescent="0.25">
      <c r="A113" s="213"/>
      <c r="B113" s="169"/>
      <c r="C113" s="40"/>
      <c r="D113" s="142"/>
      <c r="E113" s="90"/>
      <c r="F113" s="169"/>
      <c r="G113" s="142"/>
      <c r="H113" s="57"/>
      <c r="I113" s="57"/>
      <c r="J113" s="57"/>
      <c r="K113" s="160"/>
      <c r="L113" s="141"/>
      <c r="M113" s="4"/>
      <c r="N113" s="141"/>
      <c r="O113" s="141"/>
      <c r="P113" s="141"/>
      <c r="Q113" s="201"/>
      <c r="R113" s="4"/>
      <c r="S113" s="4"/>
      <c r="T113" s="168"/>
      <c r="U113" s="5"/>
      <c r="V113" s="168"/>
      <c r="W113" s="168"/>
      <c r="X113" s="168"/>
      <c r="Y113" s="5"/>
      <c r="Z113" s="5"/>
      <c r="AA113" s="5"/>
      <c r="AB113" s="55"/>
      <c r="AC113" s="164"/>
      <c r="AD113" s="164"/>
      <c r="AE113" s="149"/>
      <c r="AF113" s="150"/>
      <c r="AG113" s="151"/>
      <c r="AH113" s="57"/>
      <c r="AI113" s="57"/>
      <c r="AJ113" s="171"/>
      <c r="AK113" s="129"/>
      <c r="AL113" s="130"/>
      <c r="AM113" s="91"/>
      <c r="AN113" s="32"/>
      <c r="AO113" s="57"/>
      <c r="AP113" s="57"/>
      <c r="AQ113" s="57"/>
      <c r="AR113" s="301"/>
      <c r="AS113" s="301"/>
      <c r="AT113" s="301"/>
      <c r="AU113" s="301"/>
      <c r="AV113" s="301"/>
      <c r="AW113" s="301"/>
      <c r="AX113" s="301"/>
      <c r="AY113" s="301"/>
      <c r="AZ113" s="301"/>
      <c r="BA113" s="301"/>
      <c r="BB113" s="301"/>
      <c r="BC113" s="301"/>
      <c r="BD113" s="301"/>
      <c r="BE113" s="323"/>
    </row>
    <row r="114" spans="1:57" x14ac:dyDescent="0.2">
      <c r="AR114" s="60"/>
      <c r="AS114" s="60"/>
      <c r="AT114" s="60"/>
      <c r="AU114" s="60"/>
      <c r="AV114" s="60"/>
      <c r="AW114" s="60"/>
      <c r="AX114" s="60"/>
      <c r="AY114" s="60"/>
      <c r="AZ114" s="60"/>
      <c r="BA114" s="60"/>
      <c r="BB114" s="60"/>
      <c r="BC114" s="60"/>
      <c r="BD114" s="60"/>
    </row>
    <row r="115" spans="1:57" x14ac:dyDescent="0.2">
      <c r="O115" s="287"/>
      <c r="AR115" s="60"/>
      <c r="AS115" s="60"/>
      <c r="AT115" s="60"/>
      <c r="AU115" s="60"/>
      <c r="AV115" s="60"/>
      <c r="AW115" s="60"/>
      <c r="AX115" s="60"/>
      <c r="AY115" s="60"/>
      <c r="AZ115" s="60"/>
      <c r="BA115" s="60"/>
      <c r="BB115" s="60"/>
      <c r="BC115" s="60"/>
      <c r="BD115" s="60"/>
    </row>
    <row r="116" spans="1:57" x14ac:dyDescent="0.2">
      <c r="B116" s="368" t="s">
        <v>89</v>
      </c>
      <c r="C116" s="368"/>
      <c r="D116" s="368"/>
      <c r="E116" s="368"/>
      <c r="F116" s="368"/>
      <c r="G116" s="368"/>
      <c r="H116" s="368"/>
      <c r="AR116" s="60"/>
      <c r="AS116" s="60"/>
      <c r="AT116" s="60"/>
      <c r="AU116" s="60"/>
      <c r="AV116" s="60"/>
      <c r="AW116" s="60"/>
      <c r="AX116" s="60"/>
      <c r="AY116" s="60"/>
      <c r="AZ116" s="60"/>
      <c r="BA116" s="60"/>
      <c r="BB116" s="60"/>
      <c r="BC116" s="60"/>
      <c r="BD116" s="60"/>
    </row>
    <row r="117" spans="1:57" x14ac:dyDescent="0.2">
      <c r="B117" s="368" t="s">
        <v>87</v>
      </c>
      <c r="C117" s="368"/>
      <c r="D117" s="368"/>
      <c r="F117" s="368" t="s">
        <v>88</v>
      </c>
      <c r="G117" s="368"/>
      <c r="H117" s="368"/>
      <c r="AR117" s="60"/>
      <c r="AS117" s="60"/>
      <c r="AT117" s="60"/>
      <c r="AU117" s="60"/>
      <c r="AV117" s="60"/>
      <c r="AW117" s="60"/>
      <c r="AX117" s="60"/>
      <c r="AY117" s="60"/>
      <c r="AZ117" s="60"/>
      <c r="BA117" s="60"/>
      <c r="BB117" s="60"/>
      <c r="BC117" s="60"/>
      <c r="BD117" s="60"/>
    </row>
    <row r="118" spans="1:57" x14ac:dyDescent="0.2">
      <c r="B118" s="19" t="s">
        <v>81</v>
      </c>
      <c r="C118" s="19" t="s">
        <v>82</v>
      </c>
      <c r="D118" s="19" t="s">
        <v>83</v>
      </c>
      <c r="E118" s="19"/>
      <c r="F118" s="19" t="s">
        <v>81</v>
      </c>
      <c r="G118" s="19" t="s">
        <v>82</v>
      </c>
      <c r="H118" s="19" t="s">
        <v>83</v>
      </c>
      <c r="AR118" s="60"/>
      <c r="AS118" s="60"/>
      <c r="AT118" s="60"/>
      <c r="AU118" s="60"/>
      <c r="AV118" s="60"/>
      <c r="AW118" s="60"/>
      <c r="AX118" s="60"/>
      <c r="AY118" s="60"/>
      <c r="AZ118" s="60"/>
      <c r="BA118" s="60"/>
      <c r="BB118" s="60"/>
      <c r="BC118" s="60"/>
      <c r="BD118" s="60"/>
    </row>
    <row r="119" spans="1:57" x14ac:dyDescent="0.2">
      <c r="A119" s="249">
        <v>44105</v>
      </c>
      <c r="B119" s="288">
        <f t="shared" ref="B119:B126" si="2">B74/F74</f>
        <v>0.52531714777110061</v>
      </c>
      <c r="C119" s="288">
        <f t="shared" ref="C119:C126" si="3">L74/O74</f>
        <v>0.49105910325014901</v>
      </c>
      <c r="D119" s="288">
        <f t="shared" ref="D119:D126" si="4">T74/W74</f>
        <v>0.46806971348405546</v>
      </c>
      <c r="E119" s="288"/>
      <c r="F119" s="288">
        <f t="shared" ref="F119:F126" si="5">B74/J74</f>
        <v>16.898819095477386</v>
      </c>
      <c r="G119" s="288">
        <f t="shared" ref="G119:G126" si="6">L74/S74</f>
        <v>29.568846153846156</v>
      </c>
      <c r="H119" s="288">
        <f t="shared" ref="H119:H126" si="7">T74/AA74</f>
        <v>30.288882681564246</v>
      </c>
      <c r="AR119" s="60"/>
      <c r="AS119" s="60"/>
      <c r="AT119" s="60"/>
      <c r="AU119" s="60"/>
      <c r="AV119" s="60"/>
      <c r="AW119" s="60"/>
      <c r="AX119" s="60"/>
      <c r="AY119" s="60"/>
      <c r="AZ119" s="60"/>
      <c r="BA119" s="60"/>
      <c r="BB119" s="60"/>
      <c r="BC119" s="60"/>
      <c r="BD119" s="60"/>
    </row>
    <row r="120" spans="1:57" x14ac:dyDescent="0.2">
      <c r="A120" s="249">
        <v>44136</v>
      </c>
      <c r="B120" s="288">
        <f t="shared" si="2"/>
        <v>0.54949345700367891</v>
      </c>
      <c r="C120" s="288">
        <f t="shared" si="3"/>
        <v>0.51079963552524399</v>
      </c>
      <c r="D120" s="288">
        <f t="shared" si="4"/>
        <v>0.50444071882241293</v>
      </c>
      <c r="E120" s="288"/>
      <c r="F120" s="288">
        <f t="shared" si="5"/>
        <v>14.977324218750001</v>
      </c>
      <c r="G120" s="288">
        <f t="shared" si="6"/>
        <v>27.092906178489702</v>
      </c>
      <c r="H120" s="288">
        <f t="shared" si="7"/>
        <v>27.799668246445496</v>
      </c>
      <c r="AR120" s="60"/>
      <c r="AS120" s="60"/>
      <c r="AT120" s="60"/>
      <c r="AU120" s="60"/>
      <c r="AV120" s="60"/>
      <c r="AW120" s="60"/>
      <c r="AX120" s="60"/>
      <c r="AY120" s="60"/>
      <c r="AZ120" s="60"/>
      <c r="BA120" s="60"/>
      <c r="BB120" s="60"/>
      <c r="BC120" s="60"/>
      <c r="BD120" s="60"/>
    </row>
    <row r="121" spans="1:57" x14ac:dyDescent="0.2">
      <c r="A121" s="249">
        <v>44166</v>
      </c>
      <c r="B121" s="288">
        <f t="shared" si="2"/>
        <v>0.56321971588329234</v>
      </c>
      <c r="C121" s="288">
        <f t="shared" si="3"/>
        <v>0.50069631697309325</v>
      </c>
      <c r="D121" s="288">
        <f t="shared" si="4"/>
        <v>0.49049719654799379</v>
      </c>
      <c r="E121" s="288"/>
      <c r="F121" s="288">
        <f t="shared" si="5"/>
        <v>15.895229540918164</v>
      </c>
      <c r="G121" s="288">
        <f t="shared" si="6"/>
        <v>31.571394230769233</v>
      </c>
      <c r="H121" s="288">
        <f t="shared" si="7"/>
        <v>29.877667386609073</v>
      </c>
      <c r="AR121" s="60"/>
      <c r="AS121" s="60"/>
      <c r="AT121" s="60"/>
      <c r="AU121" s="60"/>
      <c r="AV121" s="60"/>
      <c r="AW121" s="60"/>
      <c r="AX121" s="60"/>
      <c r="AY121" s="60"/>
      <c r="AZ121" s="60"/>
      <c r="BA121" s="60"/>
      <c r="BB121" s="60"/>
      <c r="BC121" s="60"/>
      <c r="BD121" s="60"/>
    </row>
    <row r="122" spans="1:57" x14ac:dyDescent="0.2">
      <c r="A122" s="249">
        <v>44197</v>
      </c>
      <c r="B122" s="288">
        <f t="shared" si="2"/>
        <v>0.55301740399093247</v>
      </c>
      <c r="C122" s="288">
        <f t="shared" si="3"/>
        <v>0.48720893182945152</v>
      </c>
      <c r="D122" s="288">
        <f t="shared" si="4"/>
        <v>0.48604394821436803</v>
      </c>
      <c r="E122" s="288"/>
      <c r="F122" s="288">
        <f t="shared" si="5"/>
        <v>16.239681372549018</v>
      </c>
      <c r="G122" s="288">
        <f t="shared" si="6"/>
        <v>31.043168103448277</v>
      </c>
      <c r="H122" s="288">
        <f t="shared" si="7"/>
        <v>29.78671232876712</v>
      </c>
      <c r="AR122" s="60"/>
      <c r="AS122" s="60"/>
      <c r="AT122" s="60"/>
      <c r="AU122" s="60"/>
      <c r="AV122" s="60"/>
      <c r="AW122" s="60"/>
      <c r="AX122" s="60"/>
      <c r="AY122" s="60"/>
      <c r="AZ122" s="60"/>
      <c r="BA122" s="60"/>
      <c r="BB122" s="60"/>
      <c r="BC122" s="60"/>
      <c r="BD122" s="60"/>
    </row>
    <row r="123" spans="1:57" x14ac:dyDescent="0.2">
      <c r="A123" s="249">
        <v>44228</v>
      </c>
      <c r="B123" s="288">
        <f t="shared" si="2"/>
        <v>0.51353762716048468</v>
      </c>
      <c r="C123" s="288">
        <f t="shared" si="3"/>
        <v>0.47509914817255056</v>
      </c>
      <c r="D123" s="288">
        <f t="shared" si="4"/>
        <v>0.49011278411005255</v>
      </c>
      <c r="E123" s="288"/>
      <c r="F123" s="288">
        <f t="shared" si="5"/>
        <v>16.277436762225971</v>
      </c>
      <c r="G123" s="288">
        <f t="shared" si="6"/>
        <v>32.789898648648645</v>
      </c>
      <c r="H123" s="288">
        <f t="shared" si="7"/>
        <v>32.87107925801012</v>
      </c>
      <c r="AR123" s="60"/>
      <c r="AS123" s="60"/>
      <c r="AT123" s="60"/>
      <c r="AU123" s="60"/>
      <c r="AV123" s="60"/>
      <c r="AW123" s="60"/>
      <c r="AX123" s="60"/>
      <c r="AY123" s="60"/>
      <c r="AZ123" s="60"/>
      <c r="BA123" s="60"/>
      <c r="BB123" s="60"/>
      <c r="BC123" s="60"/>
      <c r="BD123" s="60"/>
    </row>
    <row r="124" spans="1:57" x14ac:dyDescent="0.2">
      <c r="A124" s="249">
        <v>44256</v>
      </c>
      <c r="B124" s="288">
        <f t="shared" si="2"/>
        <v>0.66008313256201845</v>
      </c>
      <c r="C124" s="288">
        <f t="shared" si="3"/>
        <v>0.51852389390338993</v>
      </c>
      <c r="D124" s="288">
        <f t="shared" si="4"/>
        <v>0.50678876526201055</v>
      </c>
      <c r="E124" s="288"/>
      <c r="F124" s="288">
        <f t="shared" si="5"/>
        <v>13.261702127659573</v>
      </c>
      <c r="G124" s="288">
        <f t="shared" si="6"/>
        <v>25.192051282051281</v>
      </c>
      <c r="H124" s="288">
        <f t="shared" si="7"/>
        <v>26.384039215686276</v>
      </c>
      <c r="AR124" s="60"/>
      <c r="AS124" s="60"/>
      <c r="AT124" s="60"/>
      <c r="AU124" s="60"/>
      <c r="AV124" s="60"/>
      <c r="AW124" s="60"/>
      <c r="AX124" s="60"/>
      <c r="AY124" s="60"/>
      <c r="AZ124" s="60"/>
      <c r="BA124" s="60"/>
      <c r="BB124" s="60"/>
      <c r="BC124" s="60"/>
      <c r="BD124" s="60"/>
    </row>
    <row r="125" spans="1:57" x14ac:dyDescent="0.2">
      <c r="A125" s="249">
        <v>44287</v>
      </c>
      <c r="B125" s="288">
        <f t="shared" si="2"/>
        <v>0.53327821413807353</v>
      </c>
      <c r="C125" s="288">
        <f t="shared" si="3"/>
        <v>0.48115368656926316</v>
      </c>
      <c r="D125" s="288">
        <f t="shared" si="4"/>
        <v>0.4880783100883585</v>
      </c>
      <c r="E125" s="288"/>
      <c r="F125" s="288">
        <f t="shared" si="5"/>
        <v>14.380327868852458</v>
      </c>
      <c r="G125" s="288">
        <f t="shared" si="6"/>
        <v>26.368662420382165</v>
      </c>
      <c r="H125" s="288">
        <f t="shared" si="7"/>
        <v>26.717459459459459</v>
      </c>
      <c r="AR125" s="60"/>
      <c r="AS125" s="60"/>
      <c r="AT125" s="60"/>
      <c r="AU125" s="60"/>
      <c r="AV125" s="60"/>
      <c r="AW125" s="60"/>
      <c r="AX125" s="60"/>
      <c r="AY125" s="60"/>
      <c r="AZ125" s="60"/>
      <c r="BA125" s="60"/>
      <c r="BB125" s="60"/>
      <c r="BC125" s="60"/>
      <c r="BD125" s="60"/>
    </row>
    <row r="126" spans="1:57" x14ac:dyDescent="0.2">
      <c r="A126" s="249">
        <v>44317</v>
      </c>
      <c r="B126" s="288">
        <f t="shared" si="2"/>
        <v>0.53302953698775946</v>
      </c>
      <c r="C126" s="288">
        <f t="shared" si="3"/>
        <v>0.48116391498677369</v>
      </c>
      <c r="D126" s="288">
        <f t="shared" si="4"/>
        <v>0.48781702917353414</v>
      </c>
      <c r="E126" s="288"/>
      <c r="F126" s="288">
        <f t="shared" si="5"/>
        <v>15.261904761904763</v>
      </c>
      <c r="G126" s="288">
        <f t="shared" si="6"/>
        <v>29.441860465116278</v>
      </c>
      <c r="H126" s="288">
        <f t="shared" si="7"/>
        <v>27.976190476190474</v>
      </c>
      <c r="AR126" s="60"/>
      <c r="AS126" s="60"/>
      <c r="AT126" s="60"/>
      <c r="AU126" s="60"/>
      <c r="AV126" s="60"/>
      <c r="AW126" s="60"/>
      <c r="AX126" s="60"/>
      <c r="AY126" s="60"/>
      <c r="AZ126" s="60"/>
      <c r="BA126" s="60"/>
      <c r="BB126" s="60"/>
      <c r="BC126" s="60"/>
      <c r="BD126" s="60"/>
    </row>
    <row r="127" spans="1:57" x14ac:dyDescent="0.2">
      <c r="A127" s="249">
        <v>44348</v>
      </c>
      <c r="B127" s="288"/>
      <c r="C127" s="288"/>
      <c r="D127" s="288"/>
      <c r="E127" s="288"/>
      <c r="F127" s="288"/>
      <c r="G127" s="288"/>
      <c r="H127" s="288"/>
      <c r="AR127" s="60"/>
      <c r="AS127" s="60"/>
      <c r="AT127" s="60"/>
      <c r="AU127" s="60"/>
      <c r="AV127" s="60"/>
      <c r="AW127" s="60"/>
      <c r="AX127" s="60"/>
      <c r="AY127" s="60"/>
      <c r="AZ127" s="60"/>
      <c r="BA127" s="60"/>
      <c r="BB127" s="60"/>
      <c r="BC127" s="60"/>
      <c r="BD127" s="60"/>
    </row>
    <row r="128" spans="1:57" x14ac:dyDescent="0.2">
      <c r="A128" s="249">
        <v>44378</v>
      </c>
      <c r="B128" s="288"/>
      <c r="C128" s="288"/>
      <c r="D128" s="288">
        <f>T83/W83</f>
        <v>0.47444454466191638</v>
      </c>
      <c r="E128" s="288"/>
      <c r="F128" s="288"/>
      <c r="G128" s="288"/>
      <c r="H128" s="288">
        <f>T83/AA83</f>
        <v>16.61105263157895</v>
      </c>
      <c r="AR128" s="60"/>
      <c r="AS128" s="60"/>
      <c r="AT128" s="60"/>
      <c r="AU128" s="60"/>
      <c r="AV128" s="60"/>
      <c r="AW128" s="60"/>
      <c r="AX128" s="60"/>
      <c r="AY128" s="60"/>
      <c r="AZ128" s="60"/>
      <c r="BA128" s="60"/>
      <c r="BB128" s="60"/>
      <c r="BC128" s="60"/>
      <c r="BD128" s="60"/>
    </row>
    <row r="129" spans="1:57" x14ac:dyDescent="0.2">
      <c r="A129" s="249">
        <v>44409</v>
      </c>
      <c r="B129" s="288">
        <f>B84/F84</f>
        <v>0.67081417365431428</v>
      </c>
      <c r="C129" s="288">
        <f>L84/O84</f>
        <v>0.46657971368173889</v>
      </c>
      <c r="D129" s="288">
        <f>T84/W84</f>
        <v>0.49448837711539262</v>
      </c>
      <c r="E129" s="288"/>
      <c r="F129" s="288">
        <f>B84/J84</f>
        <v>11.272727272727273</v>
      </c>
      <c r="G129" s="288">
        <f>L84/S84</f>
        <v>17.045843373493977</v>
      </c>
      <c r="H129" s="288">
        <f>T84/AA84</f>
        <v>16.684651162790701</v>
      </c>
      <c r="AR129" s="60"/>
      <c r="AS129" s="60"/>
      <c r="AT129" s="60"/>
      <c r="AU129" s="60"/>
      <c r="AV129" s="60"/>
      <c r="AW129" s="60"/>
      <c r="AX129" s="60"/>
      <c r="AY129" s="60"/>
      <c r="AZ129" s="60"/>
      <c r="BA129" s="60"/>
      <c r="BB129" s="60"/>
      <c r="BC129" s="60"/>
      <c r="BD129" s="60"/>
    </row>
    <row r="130" spans="1:57" x14ac:dyDescent="0.2">
      <c r="A130" s="249">
        <v>44440</v>
      </c>
      <c r="B130" s="288">
        <f>B85/F85</f>
        <v>0.51527106945307888</v>
      </c>
      <c r="C130" s="288">
        <f>L85/O85</f>
        <v>0.47358649230259892</v>
      </c>
      <c r="D130" s="288">
        <f>T85/W85</f>
        <v>0.4707735070500712</v>
      </c>
      <c r="E130" s="288"/>
      <c r="F130" s="288">
        <f>B85/J85</f>
        <v>11.341929824561404</v>
      </c>
      <c r="G130" s="288">
        <f>L85/S85</f>
        <v>19.978603351955307</v>
      </c>
      <c r="H130" s="288">
        <f>T85/AA85</f>
        <v>20.906751592356688</v>
      </c>
      <c r="AR130" s="60"/>
      <c r="AS130" s="60"/>
      <c r="AT130" s="60"/>
      <c r="AU130" s="60"/>
      <c r="AV130" s="60"/>
      <c r="AW130" s="60"/>
      <c r="AX130" s="60"/>
      <c r="AY130" s="60"/>
      <c r="AZ130" s="60"/>
      <c r="BA130" s="60"/>
      <c r="BB130" s="60"/>
      <c r="BC130" s="60"/>
      <c r="BD130" s="60"/>
    </row>
    <row r="131" spans="1:57" s="56" customFormat="1" x14ac:dyDescent="0.2">
      <c r="A131" s="249">
        <v>44470</v>
      </c>
      <c r="B131" s="288">
        <f>B86/F86</f>
        <v>0.55961536259866629</v>
      </c>
      <c r="C131" s="288">
        <f>L86/O86</f>
        <v>0.46360537304903515</v>
      </c>
      <c r="D131" s="288">
        <f>T86/W86</f>
        <v>0.50384718202021772</v>
      </c>
      <c r="E131" s="288"/>
      <c r="F131" s="288">
        <f>B86/J86</f>
        <v>10.893946188340808</v>
      </c>
      <c r="G131" s="288">
        <f>L86/S86</f>
        <v>19.280319148936172</v>
      </c>
      <c r="H131" s="288">
        <f>T86/AA86</f>
        <v>16.417843137254902</v>
      </c>
      <c r="M131" s="10"/>
      <c r="U131" s="10"/>
      <c r="AJ131" s="27"/>
      <c r="AR131" s="60"/>
      <c r="AS131" s="60"/>
      <c r="AT131" s="60"/>
      <c r="AU131" s="60"/>
      <c r="AV131" s="60"/>
      <c r="AW131" s="60"/>
      <c r="AX131" s="60"/>
      <c r="AY131" s="60"/>
      <c r="AZ131" s="60"/>
      <c r="BA131" s="60"/>
      <c r="BB131" s="60"/>
      <c r="BC131" s="60"/>
      <c r="BD131" s="60"/>
      <c r="BE131" s="322"/>
    </row>
    <row r="132" spans="1:57" ht="32.25" customHeight="1" x14ac:dyDescent="0.2">
      <c r="A132" s="290" t="s">
        <v>86</v>
      </c>
      <c r="B132" s="288">
        <f>AVERAGE(B120:B131)</f>
        <v>0.56513596934323007</v>
      </c>
      <c r="C132" s="288">
        <f t="shared" ref="C132:D132" si="8">AVERAGE(C120:C131)</f>
        <v>0.48584171069931392</v>
      </c>
      <c r="D132" s="288">
        <f t="shared" si="8"/>
        <v>0.49066657846057532</v>
      </c>
      <c r="E132" s="288"/>
      <c r="F132" s="288">
        <f>AVERAGE(F120:F131)</f>
        <v>13.980220993848945</v>
      </c>
      <c r="G132" s="288">
        <f t="shared" ref="G132:H132" si="9">AVERAGE(G120:G131)</f>
        <v>25.980470720329105</v>
      </c>
      <c r="H132" s="288">
        <f t="shared" si="9"/>
        <v>24.730283172286295</v>
      </c>
      <c r="AR132" s="60"/>
      <c r="AS132" s="60"/>
      <c r="AT132" s="60"/>
      <c r="AU132" s="60"/>
      <c r="AV132" s="60"/>
      <c r="AW132" s="60"/>
      <c r="AX132" s="60"/>
      <c r="AY132" s="60"/>
      <c r="AZ132" s="60"/>
      <c r="BA132" s="60"/>
      <c r="BB132" s="60"/>
      <c r="BC132" s="60"/>
      <c r="BD132" s="60"/>
    </row>
    <row r="133" spans="1:57" x14ac:dyDescent="0.2">
      <c r="B133" s="19"/>
      <c r="C133" s="289"/>
      <c r="D133" s="289"/>
      <c r="E133" s="19"/>
      <c r="F133" s="19"/>
      <c r="G133" s="19"/>
      <c r="H133" s="19"/>
    </row>
  </sheetData>
  <mergeCells count="17">
    <mergeCell ref="AQ1:BD1"/>
    <mergeCell ref="A1:B1"/>
    <mergeCell ref="AK3:AN3"/>
    <mergeCell ref="B3:J3"/>
    <mergeCell ref="L3:S3"/>
    <mergeCell ref="T3:AA3"/>
    <mergeCell ref="AH2:AI3"/>
    <mergeCell ref="AR2:AT3"/>
    <mergeCell ref="AV2:BD2"/>
    <mergeCell ref="AV3:AX3"/>
    <mergeCell ref="AY3:BA3"/>
    <mergeCell ref="BB3:BD3"/>
    <mergeCell ref="AC3:AG3"/>
    <mergeCell ref="B116:H116"/>
    <mergeCell ref="B117:D117"/>
    <mergeCell ref="F117:H117"/>
    <mergeCell ref="A2:AF2"/>
  </mergeCells>
  <conditionalFormatting sqref="K56">
    <cfRule type="cellIs" dxfId="4" priority="5" operator="between">
      <formula>5100</formula>
      <formula>5900</formula>
    </cfRule>
  </conditionalFormatting>
  <conditionalFormatting sqref="K57">
    <cfRule type="cellIs" dxfId="3" priority="4" operator="between">
      <formula>5100</formula>
      <formula>5900</formula>
    </cfRule>
  </conditionalFormatting>
  <conditionalFormatting sqref="K58">
    <cfRule type="cellIs" dxfId="2" priority="3" operator="between">
      <formula>5100</formula>
      <formula>5900</formula>
    </cfRule>
  </conditionalFormatting>
  <conditionalFormatting sqref="K61:K64">
    <cfRule type="cellIs" dxfId="1" priority="2" operator="between">
      <formula>5100</formula>
      <formula>5900</formula>
    </cfRule>
  </conditionalFormatting>
  <conditionalFormatting sqref="K65">
    <cfRule type="cellIs" dxfId="0" priority="1" operator="between">
      <formula>5100</formula>
      <formula>5900</formula>
    </cfRule>
  </conditionalFormatting>
  <pageMargins left="0.75" right="0.75" top="1" bottom="1" header="0" footer="0"/>
  <pageSetup orientation="portrait" horizontalDpi="1200" verticalDpi="1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9"/>
  <sheetViews>
    <sheetView tabSelected="1" zoomScale="85" zoomScaleNormal="85" workbookViewId="0">
      <pane xSplit="1" ySplit="1" topLeftCell="Y2" activePane="bottomRight" state="frozen"/>
      <selection pane="topRight" activeCell="B1" sqref="B1"/>
      <selection pane="bottomLeft" activeCell="A2" sqref="A2"/>
      <selection pane="bottomRight" activeCell="AG1" sqref="AG1"/>
    </sheetView>
  </sheetViews>
  <sheetFormatPr baseColWidth="10" defaultRowHeight="12.75" x14ac:dyDescent="0.2"/>
  <cols>
    <col min="1" max="1" width="19" style="192" customWidth="1"/>
    <col min="2" max="2" width="11.5703125" bestFit="1" customWidth="1"/>
    <col min="3" max="3" width="11.85546875" bestFit="1" customWidth="1"/>
    <col min="4" max="4" width="12.7109375" bestFit="1" customWidth="1"/>
    <col min="5" max="5" width="10.5703125" customWidth="1"/>
    <col min="6" max="6" width="14.85546875" customWidth="1"/>
    <col min="7" max="7" width="13.140625" customWidth="1"/>
    <col min="8" max="8" width="9.7109375" customWidth="1"/>
    <col min="9" max="11" width="13.7109375" style="183" customWidth="1"/>
    <col min="12" max="12" width="11.5703125" bestFit="1" customWidth="1"/>
    <col min="13" max="14" width="13.5703125" customWidth="1"/>
    <col min="15" max="15" width="15.140625" style="56" customWidth="1"/>
    <col min="16" max="16" width="14.5703125" style="56" customWidth="1"/>
    <col min="17" max="17" width="15.7109375" style="56" customWidth="1"/>
    <col min="18" max="18" width="20.140625" customWidth="1"/>
    <col min="19" max="19" width="14.28515625" customWidth="1"/>
    <col min="20" max="20" width="15" customWidth="1"/>
    <col min="21" max="21" width="10.5703125" style="185" customWidth="1"/>
    <col min="22" max="22" width="11.140625" style="185" customWidth="1"/>
    <col min="23" max="23" width="11.42578125" style="185" customWidth="1"/>
    <col min="24" max="24" width="9" style="56" customWidth="1"/>
    <col min="25" max="25" width="11.5703125" bestFit="1" customWidth="1"/>
    <col min="26" max="26" width="11.85546875" bestFit="1" customWidth="1"/>
    <col min="27" max="27" width="12.7109375" bestFit="1" customWidth="1"/>
    <col min="28" max="28" width="10.7109375" customWidth="1"/>
    <col min="29" max="29" width="24.42578125" style="56" customWidth="1"/>
    <col min="30" max="30" width="20.7109375" style="56" customWidth="1"/>
    <col min="31" max="31" width="20.28515625" style="56" customWidth="1"/>
    <col min="32" max="32" width="21" customWidth="1"/>
    <col min="33" max="33" width="26.140625" bestFit="1" customWidth="1"/>
  </cols>
  <sheetData>
    <row r="1" spans="1:33" s="186" customFormat="1" ht="108" customHeight="1" x14ac:dyDescent="0.2">
      <c r="A1" s="407" t="s">
        <v>40</v>
      </c>
      <c r="B1" s="409" t="s">
        <v>41</v>
      </c>
      <c r="C1" s="410"/>
      <c r="D1" s="411"/>
      <c r="E1" s="412" t="s">
        <v>42</v>
      </c>
      <c r="F1" s="413"/>
      <c r="G1" s="414"/>
      <c r="H1" s="415" t="s">
        <v>68</v>
      </c>
      <c r="I1" s="398" t="s">
        <v>69</v>
      </c>
      <c r="J1" s="399"/>
      <c r="K1" s="399"/>
      <c r="L1" s="405" t="s">
        <v>80</v>
      </c>
      <c r="M1" s="406"/>
      <c r="N1" s="406"/>
      <c r="O1" s="397" t="s">
        <v>70</v>
      </c>
      <c r="P1" s="397"/>
      <c r="Q1" s="397"/>
      <c r="R1" s="403" t="s">
        <v>76</v>
      </c>
      <c r="S1" s="404"/>
      <c r="T1" s="404"/>
      <c r="U1" s="400" t="s">
        <v>75</v>
      </c>
      <c r="V1" s="401"/>
      <c r="W1" s="401"/>
      <c r="X1" s="402"/>
      <c r="Y1" s="405" t="s">
        <v>71</v>
      </c>
      <c r="Z1" s="406"/>
      <c r="AA1" s="406"/>
      <c r="AB1" s="196"/>
      <c r="AC1" s="199" t="s">
        <v>78</v>
      </c>
      <c r="AD1" s="200" t="s">
        <v>79</v>
      </c>
      <c r="AE1" s="196"/>
      <c r="AF1" s="245" t="s">
        <v>73</v>
      </c>
      <c r="AG1" s="245" t="s">
        <v>77</v>
      </c>
    </row>
    <row r="2" spans="1:33" s="186" customFormat="1" ht="25.5" x14ac:dyDescent="0.2">
      <c r="A2" s="408"/>
      <c r="B2" s="187" t="s">
        <v>43</v>
      </c>
      <c r="C2" s="187" t="s">
        <v>44</v>
      </c>
      <c r="D2" s="187" t="s">
        <v>45</v>
      </c>
      <c r="E2" s="198" t="s">
        <v>43</v>
      </c>
      <c r="F2" s="198" t="s">
        <v>44</v>
      </c>
      <c r="G2" s="198" t="s">
        <v>45</v>
      </c>
      <c r="H2" s="416"/>
      <c r="I2" s="197" t="s">
        <v>43</v>
      </c>
      <c r="J2" s="197" t="s">
        <v>44</v>
      </c>
      <c r="K2" s="197" t="s">
        <v>45</v>
      </c>
      <c r="L2" s="188" t="s">
        <v>43</v>
      </c>
      <c r="M2" s="188" t="s">
        <v>44</v>
      </c>
      <c r="N2" s="188" t="s">
        <v>45</v>
      </c>
      <c r="O2" s="191" t="s">
        <v>43</v>
      </c>
      <c r="P2" s="191" t="s">
        <v>44</v>
      </c>
      <c r="Q2" s="191" t="s">
        <v>45</v>
      </c>
      <c r="R2" s="190" t="s">
        <v>43</v>
      </c>
      <c r="S2" s="190" t="s">
        <v>44</v>
      </c>
      <c r="T2" s="190" t="s">
        <v>45</v>
      </c>
      <c r="U2" s="189" t="s">
        <v>43</v>
      </c>
      <c r="V2" s="189" t="s">
        <v>44</v>
      </c>
      <c r="W2" s="189" t="s">
        <v>45</v>
      </c>
      <c r="X2" s="194" t="s">
        <v>74</v>
      </c>
      <c r="Y2" s="188" t="s">
        <v>43</v>
      </c>
      <c r="Z2" s="188" t="s">
        <v>44</v>
      </c>
      <c r="AA2" s="188" t="s">
        <v>45</v>
      </c>
      <c r="AB2" s="191"/>
      <c r="AC2" s="195" t="s">
        <v>72</v>
      </c>
      <c r="AD2" s="195" t="s">
        <v>72</v>
      </c>
      <c r="AE2" s="191"/>
      <c r="AF2" s="246" t="s">
        <v>72</v>
      </c>
      <c r="AG2" s="246" t="s">
        <v>72</v>
      </c>
    </row>
    <row r="3" spans="1:33" s="19" customFormat="1" x14ac:dyDescent="0.2">
      <c r="A3" s="343">
        <f>'CONSUMO ENERGETICO'!A101</f>
        <v>44927</v>
      </c>
      <c r="B3" s="344">
        <f>'CONSUMO ENERGETICO'!F101</f>
        <v>6298.8</v>
      </c>
      <c r="C3" s="344">
        <f>'CONSUMO ENERGETICO'!O101</f>
        <v>21316.05</v>
      </c>
      <c r="D3" s="344">
        <f>'CONSUMO ENERGETICO'!W101</f>
        <v>1455.1680000000001</v>
      </c>
      <c r="E3" s="345">
        <f>'CONSUMO ENERGETICO'!B101</f>
        <v>3711.64</v>
      </c>
      <c r="F3" s="345">
        <f>'CONSUMO ENERGETICO'!L101</f>
        <v>11256.63</v>
      </c>
      <c r="G3" s="345">
        <f>'CONSUMO ENERGETICO'!T101</f>
        <v>890.05</v>
      </c>
      <c r="H3" s="346">
        <f>'CONSUMO ENERGETICO'!K101</f>
        <v>5648.48</v>
      </c>
      <c r="I3" s="347">
        <f t="shared" ref="I3:I4" si="0">+E3*H3*3.97/1000</f>
        <v>83231.54349958399</v>
      </c>
      <c r="J3" s="347">
        <f t="shared" ref="J3:J4" si="1">+F3*H3*3.97/1000</f>
        <v>252423.91220692798</v>
      </c>
      <c r="K3" s="347">
        <f t="shared" ref="K3:K4" si="2">+G3*H3*3.97/1000</f>
        <v>19958.895607279996</v>
      </c>
      <c r="L3" s="330">
        <f t="shared" ref="L3:L4" si="3">+I3/B3</f>
        <v>13.213873039243028</v>
      </c>
      <c r="M3" s="330">
        <f t="shared" ref="M3:M4" si="4">+J3/C3</f>
        <v>11.841964726435151</v>
      </c>
      <c r="N3" s="330">
        <f t="shared" ref="N3:N4" si="5">+K3/D3</f>
        <v>13.715870337500546</v>
      </c>
      <c r="O3" s="266">
        <f>+'CONSUMO ENERGETICO'!J101</f>
        <v>183</v>
      </c>
      <c r="P3" s="266">
        <f>+'CONSUMO ENERGETICO'!S101</f>
        <v>319</v>
      </c>
      <c r="Q3" s="266">
        <f>+'CONSUMO ENERGETICO'!AA101</f>
        <v>26</v>
      </c>
      <c r="R3" s="348">
        <f t="shared" ref="R3:R4" si="6">+B3/O3</f>
        <v>34.419672131147543</v>
      </c>
      <c r="S3" s="348">
        <f t="shared" ref="S3:S4" si="7">+C3/P3</f>
        <v>66.821473354231969</v>
      </c>
      <c r="T3" s="348">
        <f t="shared" ref="T3:T4" si="8">+D3/Q3</f>
        <v>55.968000000000004</v>
      </c>
      <c r="U3" s="336">
        <v>36</v>
      </c>
      <c r="V3" s="59">
        <v>72</v>
      </c>
      <c r="W3" s="59">
        <v>70</v>
      </c>
      <c r="X3" s="336">
        <f t="shared" ref="X3:X4" si="9">+U3+V3+W3</f>
        <v>178</v>
      </c>
      <c r="Y3" s="330">
        <f t="shared" ref="Y3:Y4" si="10">L3-(U3-R3)*0.0361</f>
        <v>13.156823203177455</v>
      </c>
      <c r="Z3" s="330">
        <f t="shared" ref="Z3:Z4" si="11">M3-(V3-S3)*0.0227</f>
        <v>11.724412171576217</v>
      </c>
      <c r="AA3" s="330">
        <f t="shared" ref="AA3:AA4" si="12">N3-(W3-T3)*0.0199</f>
        <v>13.436633537500546</v>
      </c>
      <c r="AB3" s="59"/>
      <c r="AC3" s="332">
        <f t="shared" ref="AC3:AC4" si="13">L3*(U3/X3)+M3*(V3/X3)+N3*(W3/X3)</f>
        <v>12.856358501916393</v>
      </c>
      <c r="AD3" s="332">
        <f t="shared" ref="AD3:AD4" si="14">3.41214/AC3*100</f>
        <v>26.540485779790444</v>
      </c>
      <c r="AE3" s="59"/>
      <c r="AF3" s="333">
        <f t="shared" ref="AF3:AF4" si="15">+Y3*(U3/X3)+Z3*(V3/X3)+AA3*(W3/X3)</f>
        <v>12.687458760072552</v>
      </c>
      <c r="AG3" s="333">
        <f t="shared" ref="AG3:AG4" si="16">3.41214/AF3*100</f>
        <v>26.893801702339388</v>
      </c>
    </row>
    <row r="4" spans="1:33" s="19" customFormat="1" x14ac:dyDescent="0.2">
      <c r="A4" s="343">
        <f>'[1]CONSUMO ENERGETICO'!A102</f>
        <v>44958</v>
      </c>
      <c r="B4" s="344">
        <f>'[1]CONSUMO ENERGETICO'!F102</f>
        <v>8136.03</v>
      </c>
      <c r="C4" s="344">
        <f>'[1]CONSUMO ENERGETICO'!O102</f>
        <v>31415.21</v>
      </c>
      <c r="D4" s="344">
        <f>'[1]CONSUMO ENERGETICO'!W102</f>
        <v>27831.41</v>
      </c>
      <c r="E4" s="345">
        <f>'[1]CONSUMO ENERGETICO'!B102</f>
        <v>4565.51</v>
      </c>
      <c r="F4" s="345">
        <f>'[1]CONSUMO ENERGETICO'!L102</f>
        <v>15445.71</v>
      </c>
      <c r="G4" s="345">
        <f>'[1]CONSUMO ENERGETICO'!T102</f>
        <v>13152.78</v>
      </c>
      <c r="H4" s="346">
        <f>'[1]CONSUMO ENERGETICO'!K102</f>
        <v>5825.2</v>
      </c>
      <c r="I4" s="347">
        <f t="shared" si="0"/>
        <v>105582.18514244001</v>
      </c>
      <c r="J4" s="347">
        <f t="shared" si="1"/>
        <v>357198.16907123994</v>
      </c>
      <c r="K4" s="347">
        <f t="shared" si="2"/>
        <v>304171.76900232001</v>
      </c>
      <c r="L4" s="330">
        <f t="shared" si="3"/>
        <v>12.97711354830796</v>
      </c>
      <c r="M4" s="330">
        <f t="shared" si="4"/>
        <v>11.370230186945749</v>
      </c>
      <c r="N4" s="330">
        <f t="shared" si="5"/>
        <v>10.929082249239977</v>
      </c>
      <c r="O4" s="266">
        <f>+'[1]CONSUMO ENERGETICO'!J102</f>
        <v>232</v>
      </c>
      <c r="P4" s="266">
        <f>+'[1]CONSUMO ENERGETICO'!S102</f>
        <v>451</v>
      </c>
      <c r="Q4" s="266">
        <f>+'[1]CONSUMO ENERGETICO'!AA102</f>
        <v>449</v>
      </c>
      <c r="R4" s="348">
        <f t="shared" si="6"/>
        <v>35.069094827586206</v>
      </c>
      <c r="S4" s="348">
        <f t="shared" si="7"/>
        <v>69.656784922394678</v>
      </c>
      <c r="T4" s="348">
        <f t="shared" si="8"/>
        <v>61.985322939866371</v>
      </c>
      <c r="U4" s="336">
        <v>36</v>
      </c>
      <c r="V4" s="59">
        <v>72</v>
      </c>
      <c r="W4" s="59">
        <v>70</v>
      </c>
      <c r="X4" s="336">
        <f t="shared" si="9"/>
        <v>178</v>
      </c>
      <c r="Y4" s="330">
        <f t="shared" si="10"/>
        <v>12.943507871583822</v>
      </c>
      <c r="Z4" s="330">
        <f t="shared" si="11"/>
        <v>11.317039204684107</v>
      </c>
      <c r="AA4" s="330">
        <f t="shared" si="12"/>
        <v>10.769590175743318</v>
      </c>
      <c r="AB4" s="59"/>
      <c r="AC4" s="332">
        <f t="shared" si="13"/>
        <v>11.521732689022354</v>
      </c>
      <c r="AD4" s="332">
        <f t="shared" si="14"/>
        <v>29.614816556636569</v>
      </c>
      <c r="AE4" s="59"/>
      <c r="AF4" s="333">
        <f t="shared" si="15"/>
        <v>11.430698979866886</v>
      </c>
      <c r="AG4" s="333">
        <f t="shared" si="16"/>
        <v>29.850667977608975</v>
      </c>
    </row>
    <row r="5" spans="1:33" s="19" customFormat="1" x14ac:dyDescent="0.2">
      <c r="A5" s="343">
        <f>'CONSUMO ENERGETICO'!A103</f>
        <v>44986</v>
      </c>
      <c r="B5" s="344"/>
      <c r="C5" s="344"/>
      <c r="D5" s="344"/>
      <c r="E5" s="345"/>
      <c r="F5" s="345"/>
      <c r="G5" s="345"/>
      <c r="H5" s="346"/>
      <c r="I5" s="347"/>
      <c r="J5" s="347"/>
      <c r="K5" s="347"/>
      <c r="L5" s="330"/>
      <c r="M5" s="330"/>
      <c r="N5" s="330"/>
      <c r="O5" s="266"/>
      <c r="P5" s="266"/>
      <c r="Q5" s="266"/>
      <c r="R5" s="348"/>
      <c r="S5" s="348"/>
      <c r="T5" s="348"/>
      <c r="U5" s="336"/>
      <c r="V5" s="59"/>
      <c r="W5" s="59"/>
      <c r="X5" s="336"/>
      <c r="Y5" s="330"/>
      <c r="Z5" s="330"/>
      <c r="AA5" s="330"/>
      <c r="AB5" s="59"/>
      <c r="AC5" s="332"/>
      <c r="AD5" s="332"/>
      <c r="AE5" s="59"/>
      <c r="AF5" s="333"/>
      <c r="AG5" s="333"/>
    </row>
    <row r="6" spans="1:33" s="19" customFormat="1" x14ac:dyDescent="0.2">
      <c r="A6" s="343">
        <f>'CONSUMO ENERGETICO'!A104</f>
        <v>45017</v>
      </c>
      <c r="B6" s="344"/>
      <c r="C6" s="344"/>
      <c r="D6" s="344"/>
      <c r="E6" s="345"/>
      <c r="F6" s="345"/>
      <c r="G6" s="345"/>
      <c r="H6" s="346"/>
      <c r="I6" s="347"/>
      <c r="J6" s="347"/>
      <c r="K6" s="347"/>
      <c r="L6" s="330"/>
      <c r="M6" s="330"/>
      <c r="N6" s="330"/>
      <c r="O6" s="266"/>
      <c r="P6" s="266"/>
      <c r="Q6" s="266"/>
      <c r="R6" s="348"/>
      <c r="S6" s="348"/>
      <c r="T6" s="348"/>
      <c r="U6" s="336"/>
      <c r="V6" s="59"/>
      <c r="W6" s="59"/>
      <c r="X6" s="336"/>
      <c r="Y6" s="330"/>
      <c r="Z6" s="330"/>
      <c r="AA6" s="330"/>
      <c r="AB6" s="59"/>
      <c r="AC6" s="332"/>
      <c r="AD6" s="332"/>
      <c r="AE6" s="59"/>
      <c r="AF6" s="333"/>
      <c r="AG6" s="333"/>
    </row>
    <row r="7" spans="1:33" s="19" customFormat="1" x14ac:dyDescent="0.2">
      <c r="A7" s="343">
        <f>'CONSUMO ENERGETICO'!A105</f>
        <v>45047</v>
      </c>
      <c r="B7" s="344"/>
      <c r="C7" s="344"/>
      <c r="D7" s="344"/>
      <c r="E7" s="345"/>
      <c r="F7" s="345"/>
      <c r="G7" s="345"/>
      <c r="H7" s="346"/>
      <c r="I7" s="347"/>
      <c r="J7" s="347"/>
      <c r="K7" s="347"/>
      <c r="L7" s="330"/>
      <c r="M7" s="330"/>
      <c r="N7" s="330"/>
      <c r="O7" s="266"/>
      <c r="P7" s="266"/>
      <c r="Q7" s="266"/>
      <c r="R7" s="348"/>
      <c r="S7" s="348"/>
      <c r="T7" s="348"/>
      <c r="U7" s="336"/>
      <c r="V7" s="59"/>
      <c r="W7" s="59"/>
      <c r="X7" s="336"/>
      <c r="Y7" s="330"/>
      <c r="Z7" s="330"/>
      <c r="AA7" s="330"/>
      <c r="AB7" s="59"/>
      <c r="AC7" s="332"/>
      <c r="AD7" s="332"/>
      <c r="AE7" s="59"/>
      <c r="AF7" s="333"/>
      <c r="AG7" s="333"/>
    </row>
    <row r="8" spans="1:33" s="19" customFormat="1" x14ac:dyDescent="0.2">
      <c r="A8" s="343">
        <f>'CONSUMO ENERGETICO'!A106</f>
        <v>45078</v>
      </c>
      <c r="B8" s="344"/>
      <c r="C8" s="344"/>
      <c r="D8" s="344"/>
      <c r="E8" s="345"/>
      <c r="F8" s="345"/>
      <c r="G8" s="345"/>
      <c r="H8" s="346"/>
      <c r="I8" s="347"/>
      <c r="J8" s="347"/>
      <c r="K8" s="347"/>
      <c r="L8" s="330"/>
      <c r="M8" s="330"/>
      <c r="N8" s="330"/>
      <c r="O8" s="266"/>
      <c r="P8" s="266"/>
      <c r="Q8" s="266"/>
      <c r="R8" s="348"/>
      <c r="S8" s="348"/>
      <c r="T8" s="348"/>
      <c r="U8" s="336"/>
      <c r="V8" s="59"/>
      <c r="W8" s="59"/>
      <c r="X8" s="336"/>
      <c r="Y8" s="330"/>
      <c r="Z8" s="330"/>
      <c r="AA8" s="330"/>
      <c r="AB8" s="59"/>
      <c r="AC8" s="332"/>
      <c r="AD8" s="332"/>
      <c r="AE8" s="59"/>
      <c r="AF8" s="333"/>
      <c r="AG8" s="333"/>
    </row>
    <row r="9" spans="1:33" s="19" customFormat="1" x14ac:dyDescent="0.2">
      <c r="A9" s="343">
        <f>'CONSUMO ENERGETICO'!A107</f>
        <v>45108</v>
      </c>
      <c r="B9" s="344"/>
      <c r="C9" s="344"/>
      <c r="D9" s="344"/>
      <c r="E9" s="345"/>
      <c r="F9" s="345"/>
      <c r="G9" s="345"/>
      <c r="H9" s="346"/>
      <c r="I9" s="347"/>
      <c r="J9" s="347"/>
      <c r="K9" s="347"/>
      <c r="L9" s="330"/>
      <c r="M9" s="330"/>
      <c r="N9" s="330"/>
      <c r="O9" s="266"/>
      <c r="P9" s="266"/>
      <c r="Q9" s="266"/>
      <c r="R9" s="348"/>
      <c r="S9" s="348"/>
      <c r="T9" s="348"/>
      <c r="U9" s="336"/>
      <c r="V9" s="59"/>
      <c r="W9" s="59"/>
      <c r="X9" s="336"/>
      <c r="Y9" s="330"/>
      <c r="Z9" s="330"/>
      <c r="AA9" s="330"/>
      <c r="AB9" s="59"/>
      <c r="AC9" s="332"/>
      <c r="AD9" s="332"/>
      <c r="AE9" s="59"/>
      <c r="AF9" s="333"/>
      <c r="AG9" s="333"/>
    </row>
    <row r="10" spans="1:33" s="19" customFormat="1" x14ac:dyDescent="0.2">
      <c r="A10" s="343">
        <f>'CONSUMO ENERGETICO'!A108</f>
        <v>45139</v>
      </c>
      <c r="B10" s="344"/>
      <c r="C10" s="344"/>
      <c r="D10" s="344"/>
      <c r="E10" s="345"/>
      <c r="F10" s="345"/>
      <c r="G10" s="345"/>
      <c r="H10" s="346"/>
      <c r="I10" s="347"/>
      <c r="J10" s="347"/>
      <c r="K10" s="347"/>
      <c r="L10" s="330"/>
      <c r="M10" s="330"/>
      <c r="N10" s="330"/>
      <c r="O10" s="266"/>
      <c r="P10" s="266"/>
      <c r="Q10" s="266"/>
      <c r="R10" s="348"/>
      <c r="S10" s="348"/>
      <c r="T10" s="348"/>
      <c r="U10" s="336"/>
      <c r="V10" s="59"/>
      <c r="W10" s="59"/>
      <c r="X10" s="336"/>
      <c r="Y10" s="330"/>
      <c r="Z10" s="330"/>
      <c r="AA10" s="330"/>
      <c r="AB10" s="59"/>
      <c r="AC10" s="332"/>
      <c r="AD10" s="332"/>
      <c r="AE10" s="59"/>
      <c r="AF10" s="333"/>
      <c r="AG10" s="333"/>
    </row>
    <row r="11" spans="1:33" s="349" customFormat="1" x14ac:dyDescent="0.2">
      <c r="A11" s="343">
        <f>'CONSUMO ENERGETICO'!A109</f>
        <v>45170</v>
      </c>
      <c r="B11" s="344"/>
      <c r="C11" s="344"/>
      <c r="D11" s="344"/>
      <c r="E11" s="345"/>
      <c r="F11" s="345"/>
      <c r="G11" s="345"/>
      <c r="H11" s="346"/>
      <c r="I11" s="347"/>
      <c r="J11" s="347"/>
      <c r="K11" s="347"/>
      <c r="L11" s="330"/>
      <c r="M11" s="330"/>
      <c r="N11" s="330"/>
      <c r="O11" s="266"/>
      <c r="P11" s="266"/>
      <c r="Q11" s="266"/>
      <c r="R11" s="348"/>
      <c r="S11" s="348"/>
      <c r="T11" s="348"/>
      <c r="U11" s="336"/>
      <c r="V11" s="59"/>
      <c r="W11" s="59"/>
      <c r="X11" s="336"/>
      <c r="Y11" s="330"/>
      <c r="Z11" s="330"/>
      <c r="AA11" s="330"/>
      <c r="AB11" s="59"/>
      <c r="AC11" s="332"/>
      <c r="AD11" s="332"/>
      <c r="AE11" s="59"/>
      <c r="AF11" s="333"/>
      <c r="AG11" s="333"/>
    </row>
    <row r="12" spans="1:33" s="19" customFormat="1" x14ac:dyDescent="0.2">
      <c r="A12" s="343">
        <f>'CONSUMO ENERGETICO'!A110</f>
        <v>45200</v>
      </c>
      <c r="B12" s="344"/>
      <c r="C12" s="344"/>
      <c r="D12" s="344"/>
      <c r="E12" s="345"/>
      <c r="F12" s="345"/>
      <c r="G12" s="345"/>
      <c r="H12" s="346"/>
      <c r="I12" s="347"/>
      <c r="J12" s="347"/>
      <c r="K12" s="347"/>
      <c r="L12" s="330"/>
      <c r="M12" s="330"/>
      <c r="N12" s="330"/>
      <c r="O12" s="266"/>
      <c r="P12" s="266"/>
      <c r="Q12" s="266"/>
      <c r="R12" s="348"/>
      <c r="S12" s="348"/>
      <c r="T12" s="348"/>
      <c r="U12" s="336"/>
      <c r="V12" s="59"/>
      <c r="W12" s="59"/>
      <c r="X12" s="336"/>
      <c r="Y12" s="330"/>
      <c r="Z12" s="330"/>
      <c r="AA12" s="330"/>
      <c r="AB12" s="59"/>
      <c r="AC12" s="332"/>
      <c r="AD12" s="332"/>
      <c r="AE12" s="59"/>
      <c r="AF12" s="333"/>
      <c r="AG12" s="333"/>
    </row>
    <row r="13" spans="1:33" s="19" customFormat="1" x14ac:dyDescent="0.2">
      <c r="A13" s="343">
        <f>'CONSUMO ENERGETICO'!A111</f>
        <v>45231</v>
      </c>
      <c r="B13" s="344"/>
      <c r="C13" s="344"/>
      <c r="D13" s="344"/>
      <c r="E13" s="345"/>
      <c r="F13" s="345"/>
      <c r="G13" s="345"/>
      <c r="H13" s="346"/>
      <c r="I13" s="347"/>
      <c r="J13" s="347"/>
      <c r="K13" s="347"/>
      <c r="L13" s="330"/>
      <c r="M13" s="330"/>
      <c r="N13" s="330"/>
      <c r="O13" s="266"/>
      <c r="P13" s="266"/>
      <c r="Q13" s="266"/>
      <c r="R13" s="348"/>
      <c r="S13" s="348"/>
      <c r="T13" s="348"/>
      <c r="U13" s="336"/>
      <c r="V13" s="59"/>
      <c r="W13" s="59"/>
      <c r="X13" s="336"/>
      <c r="Y13" s="330"/>
      <c r="Z13" s="330"/>
      <c r="AA13" s="330"/>
      <c r="AB13" s="59"/>
      <c r="AC13" s="332"/>
      <c r="AD13" s="332"/>
      <c r="AE13" s="59"/>
      <c r="AF13" s="333"/>
      <c r="AG13" s="333"/>
    </row>
    <row r="14" spans="1:33" s="349" customFormat="1" x14ac:dyDescent="0.2">
      <c r="A14" s="343">
        <f>'CONSUMO ENERGETICO'!A112</f>
        <v>45261</v>
      </c>
      <c r="B14" s="344"/>
      <c r="C14" s="344"/>
      <c r="D14" s="344"/>
      <c r="E14" s="345"/>
      <c r="F14" s="345"/>
      <c r="G14" s="345"/>
      <c r="H14" s="346"/>
      <c r="I14" s="347"/>
      <c r="J14" s="347"/>
      <c r="K14" s="347"/>
      <c r="L14" s="330"/>
      <c r="M14" s="330"/>
      <c r="N14" s="330"/>
      <c r="O14" s="266"/>
      <c r="P14" s="266"/>
      <c r="Q14" s="266"/>
      <c r="R14" s="348"/>
      <c r="S14" s="348"/>
      <c r="T14" s="348"/>
      <c r="U14" s="336"/>
      <c r="V14" s="59"/>
      <c r="W14" s="59"/>
      <c r="X14" s="336"/>
      <c r="Y14" s="330"/>
      <c r="Z14" s="330"/>
      <c r="AA14" s="330"/>
      <c r="AB14" s="59"/>
      <c r="AC14" s="332"/>
      <c r="AD14" s="332"/>
      <c r="AE14" s="59"/>
      <c r="AF14" s="333"/>
      <c r="AG14" s="333"/>
    </row>
    <row r="15" spans="1:33" s="19" customFormat="1" ht="7.5" customHeight="1" x14ac:dyDescent="0.2">
      <c r="A15" s="350"/>
      <c r="B15" s="351"/>
      <c r="I15" s="352"/>
      <c r="J15" s="352"/>
      <c r="K15" s="352"/>
      <c r="L15" s="337"/>
      <c r="M15" s="337"/>
      <c r="N15" s="337"/>
      <c r="O15" s="349"/>
      <c r="P15" s="349"/>
      <c r="Q15" s="349"/>
      <c r="R15" s="349"/>
      <c r="S15" s="349"/>
      <c r="T15" s="349"/>
      <c r="U15" s="349"/>
      <c r="V15" s="349"/>
      <c r="W15" s="349"/>
      <c r="X15" s="349"/>
      <c r="Y15" s="337"/>
      <c r="Z15" s="337"/>
      <c r="AA15" s="337"/>
      <c r="AB15" s="267"/>
      <c r="AC15" s="338"/>
      <c r="AD15" s="338"/>
      <c r="AE15" s="267"/>
      <c r="AF15" s="267"/>
      <c r="AG15" s="267"/>
    </row>
    <row r="16" spans="1:33" s="19" customFormat="1" ht="3.75" customHeight="1" thickBot="1" x14ac:dyDescent="0.25">
      <c r="A16" s="353"/>
      <c r="B16" s="351"/>
      <c r="I16" s="352"/>
      <c r="J16" s="352"/>
      <c r="K16" s="352"/>
      <c r="L16" s="337"/>
      <c r="M16" s="337"/>
      <c r="N16" s="337"/>
      <c r="O16" s="349"/>
      <c r="P16" s="349"/>
      <c r="Q16" s="349"/>
      <c r="R16" s="349"/>
      <c r="S16" s="349"/>
      <c r="T16" s="349"/>
      <c r="U16" s="349"/>
      <c r="V16" s="349"/>
      <c r="W16" s="349"/>
      <c r="X16" s="349"/>
      <c r="Y16" s="337"/>
      <c r="Z16" s="337"/>
      <c r="AA16" s="337"/>
      <c r="AB16" s="267"/>
      <c r="AC16" s="338"/>
      <c r="AD16" s="338"/>
      <c r="AE16" s="267"/>
      <c r="AF16" s="267"/>
      <c r="AG16" s="267"/>
    </row>
    <row r="17" spans="1:33" s="354" customFormat="1" ht="15" customHeight="1" thickBot="1" x14ac:dyDescent="0.25">
      <c r="A17" s="394" t="s">
        <v>84</v>
      </c>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6"/>
    </row>
    <row r="18" spans="1:33" s="19" customFormat="1" x14ac:dyDescent="0.2">
      <c r="A18" s="355">
        <v>44927</v>
      </c>
      <c r="B18" s="356">
        <f>+SUM(B$3)</f>
        <v>6298.8</v>
      </c>
      <c r="C18" s="356">
        <f t="shared" ref="C18:K18" si="17">+SUM(C$3)</f>
        <v>21316.05</v>
      </c>
      <c r="D18" s="356">
        <f t="shared" si="17"/>
        <v>1455.1680000000001</v>
      </c>
      <c r="E18" s="357">
        <f t="shared" si="17"/>
        <v>3711.64</v>
      </c>
      <c r="F18" s="357">
        <f t="shared" si="17"/>
        <v>11256.63</v>
      </c>
      <c r="G18" s="357">
        <f t="shared" si="17"/>
        <v>890.05</v>
      </c>
      <c r="H18" s="358">
        <f t="shared" ref="H18:H19" si="18">+H3</f>
        <v>5648.48</v>
      </c>
      <c r="I18" s="359">
        <f t="shared" si="17"/>
        <v>83231.54349958399</v>
      </c>
      <c r="J18" s="359">
        <f t="shared" si="17"/>
        <v>252423.91220692798</v>
      </c>
      <c r="K18" s="359">
        <f t="shared" si="17"/>
        <v>19958.895607279996</v>
      </c>
      <c r="L18" s="331">
        <f>+I18/B18</f>
        <v>13.213873039243028</v>
      </c>
      <c r="M18" s="331">
        <f t="shared" ref="M18:M19" si="19">+J18/C18</f>
        <v>11.841964726435151</v>
      </c>
      <c r="N18" s="331">
        <f t="shared" ref="N18:N19" si="20">+K18/D18</f>
        <v>13.715870337500546</v>
      </c>
      <c r="O18" s="339">
        <f>+SUM(O$3)</f>
        <v>183</v>
      </c>
      <c r="P18" s="339">
        <f>+SUM(P$3)</f>
        <v>319</v>
      </c>
      <c r="Q18" s="339">
        <f>+SUM(Q$3)</f>
        <v>26</v>
      </c>
      <c r="R18" s="360">
        <f>+B18/O18</f>
        <v>34.419672131147543</v>
      </c>
      <c r="S18" s="360">
        <f t="shared" ref="S18:S19" si="21">+C18/P18</f>
        <v>66.821473354231969</v>
      </c>
      <c r="T18" s="360">
        <f t="shared" ref="T18:T19" si="22">+D18/Q18</f>
        <v>55.968000000000004</v>
      </c>
      <c r="U18" s="340">
        <v>36</v>
      </c>
      <c r="V18" s="341">
        <v>72</v>
      </c>
      <c r="W18" s="341">
        <v>70</v>
      </c>
      <c r="X18" s="340">
        <f t="shared" ref="X18:X19" si="23">+U18+V18+W18</f>
        <v>178</v>
      </c>
      <c r="Y18" s="331">
        <f>L18-(U18-R18)*0.0361</f>
        <v>13.156823203177455</v>
      </c>
      <c r="Z18" s="331">
        <f t="shared" ref="Z18:Z19" si="24">M18-(V18-S18)*0.0227</f>
        <v>11.724412171576217</v>
      </c>
      <c r="AA18" s="331">
        <f t="shared" ref="AA18:AA19" si="25">N18-(W18-T18)*0.0199</f>
        <v>13.436633537500546</v>
      </c>
      <c r="AB18" s="267"/>
      <c r="AC18" s="334">
        <f>L18*(U18/X18)+M18*(V18/X18)+N18*(W18/X18)</f>
        <v>12.856358501916393</v>
      </c>
      <c r="AD18" s="334">
        <f t="shared" ref="AD18:AD19" si="26">3.41214/AC18*100</f>
        <v>26.540485779790444</v>
      </c>
      <c r="AE18" s="267"/>
      <c r="AF18" s="335">
        <f>+Y18*(U18/X18)+Z18*(V18/X18)+AA18*(W18/X18)</f>
        <v>12.687458760072552</v>
      </c>
      <c r="AG18" s="335">
        <f t="shared" ref="AG18:AG19" si="27">3.41214/AF18*100</f>
        <v>26.893801702339388</v>
      </c>
    </row>
    <row r="19" spans="1:33" s="19" customFormat="1" x14ac:dyDescent="0.2">
      <c r="A19" s="361" t="s">
        <v>91</v>
      </c>
      <c r="B19" s="344">
        <f>+SUM(B$3:B4)</f>
        <v>14434.83</v>
      </c>
      <c r="C19" s="344">
        <f>+SUM(C$3:C4)</f>
        <v>52731.259999999995</v>
      </c>
      <c r="D19" s="344">
        <f>+SUM(D$3:D4)</f>
        <v>29286.578000000001</v>
      </c>
      <c r="E19" s="362">
        <f>+SUM(E$3:E4)</f>
        <v>8277.15</v>
      </c>
      <c r="F19" s="362">
        <f>+SUM(F$3:F4)</f>
        <v>26702.339999999997</v>
      </c>
      <c r="G19" s="362">
        <f>+SUM(G$3:G4)</f>
        <v>14042.83</v>
      </c>
      <c r="H19" s="363">
        <f t="shared" si="18"/>
        <v>5825.2</v>
      </c>
      <c r="I19" s="364">
        <f>+SUM(I$3:I4)</f>
        <v>188813.72864202398</v>
      </c>
      <c r="J19" s="364">
        <f>+SUM(J$3:J4)</f>
        <v>609622.0812781679</v>
      </c>
      <c r="K19" s="364">
        <f>+SUM(K$3:K4)</f>
        <v>324130.66460960003</v>
      </c>
      <c r="L19" s="330">
        <f t="shared" ref="L19" si="28">+I19/B19</f>
        <v>13.080426208138508</v>
      </c>
      <c r="M19" s="330">
        <f t="shared" si="19"/>
        <v>11.560923848172184</v>
      </c>
      <c r="N19" s="330">
        <f t="shared" si="20"/>
        <v>11.067549940781747</v>
      </c>
      <c r="O19" s="342">
        <f>+SUM(O$3:O4)</f>
        <v>415</v>
      </c>
      <c r="P19" s="342">
        <f>+SUM(P$3:P4)</f>
        <v>770</v>
      </c>
      <c r="Q19" s="342">
        <f>+SUM(Q$3:Q4)</f>
        <v>475</v>
      </c>
      <c r="R19" s="348">
        <f t="shared" ref="R19" si="29">+B19/O19</f>
        <v>34.782722891566266</v>
      </c>
      <c r="S19" s="348">
        <f t="shared" si="21"/>
        <v>68.482155844155841</v>
      </c>
      <c r="T19" s="348">
        <f t="shared" si="22"/>
        <v>61.65595368421053</v>
      </c>
      <c r="U19" s="336">
        <v>36</v>
      </c>
      <c r="V19" s="59">
        <v>72</v>
      </c>
      <c r="W19" s="59">
        <v>70</v>
      </c>
      <c r="X19" s="336">
        <f t="shared" si="23"/>
        <v>178</v>
      </c>
      <c r="Y19" s="330">
        <f t="shared" ref="Y19" si="30">L19-(U19-R19)*0.0361</f>
        <v>13.03648250452405</v>
      </c>
      <c r="Z19" s="330">
        <f t="shared" si="24"/>
        <v>11.481068785834522</v>
      </c>
      <c r="AA19" s="330">
        <f t="shared" si="25"/>
        <v>10.901503419097537</v>
      </c>
      <c r="AB19" s="267"/>
      <c r="AC19" s="332">
        <f t="shared" ref="AC19" si="31">L19*(U19/X19)+M19*(V19/X19)+N19*(W19/X19)</f>
        <v>11.674215485483741</v>
      </c>
      <c r="AD19" s="332">
        <f t="shared" si="26"/>
        <v>29.228002551801559</v>
      </c>
      <c r="AE19" s="267"/>
      <c r="AF19" s="333">
        <f t="shared" ref="AF19" si="32">+Y19*(U19/X19)+Z19*(V19/X19)+AA19*(W19/X19)</f>
        <v>11.56772787685269</v>
      </c>
      <c r="AG19" s="333">
        <f t="shared" si="27"/>
        <v>29.497063177184319</v>
      </c>
    </row>
    <row r="20" spans="1:33" s="349" customFormat="1" x14ac:dyDescent="0.2">
      <c r="A20" s="361" t="s">
        <v>92</v>
      </c>
      <c r="B20" s="344"/>
      <c r="C20" s="344"/>
      <c r="D20" s="344"/>
      <c r="E20" s="362"/>
      <c r="F20" s="362"/>
      <c r="G20" s="362"/>
      <c r="H20" s="363"/>
      <c r="I20" s="364"/>
      <c r="J20" s="364"/>
      <c r="K20" s="364"/>
      <c r="L20" s="330"/>
      <c r="M20" s="330"/>
      <c r="N20" s="330"/>
      <c r="O20" s="342"/>
      <c r="P20" s="342"/>
      <c r="Q20" s="342"/>
      <c r="R20" s="348"/>
      <c r="S20" s="348"/>
      <c r="T20" s="348"/>
      <c r="U20" s="336"/>
      <c r="V20" s="59"/>
      <c r="W20" s="59"/>
      <c r="X20" s="336"/>
      <c r="Y20" s="330"/>
      <c r="Z20" s="330"/>
      <c r="AA20" s="330"/>
      <c r="AB20" s="267"/>
      <c r="AC20" s="332"/>
      <c r="AD20" s="332"/>
      <c r="AE20" s="267"/>
      <c r="AF20" s="333"/>
      <c r="AG20" s="333"/>
    </row>
    <row r="21" spans="1:33" s="19" customFormat="1" x14ac:dyDescent="0.2">
      <c r="A21" s="361" t="s">
        <v>93</v>
      </c>
      <c r="B21" s="344"/>
      <c r="C21" s="344"/>
      <c r="D21" s="344"/>
      <c r="E21" s="362"/>
      <c r="F21" s="362"/>
      <c r="G21" s="362"/>
      <c r="H21" s="363"/>
      <c r="I21" s="364"/>
      <c r="J21" s="364"/>
      <c r="K21" s="364"/>
      <c r="L21" s="330"/>
      <c r="M21" s="330"/>
      <c r="N21" s="330"/>
      <c r="O21" s="342"/>
      <c r="P21" s="342"/>
      <c r="Q21" s="342"/>
      <c r="R21" s="348"/>
      <c r="S21" s="348"/>
      <c r="T21" s="348"/>
      <c r="U21" s="336"/>
      <c r="V21" s="59"/>
      <c r="W21" s="59"/>
      <c r="X21" s="336"/>
      <c r="Y21" s="330"/>
      <c r="Z21" s="330"/>
      <c r="AA21" s="330"/>
      <c r="AB21" s="267"/>
      <c r="AC21" s="332"/>
      <c r="AD21" s="332"/>
      <c r="AE21" s="267"/>
      <c r="AF21" s="333"/>
      <c r="AG21" s="333"/>
    </row>
    <row r="22" spans="1:33" s="19" customFormat="1" x14ac:dyDescent="0.2">
      <c r="A22" s="361" t="s">
        <v>94</v>
      </c>
      <c r="B22" s="344"/>
      <c r="C22" s="344"/>
      <c r="D22" s="344"/>
      <c r="E22" s="362"/>
      <c r="F22" s="362"/>
      <c r="G22" s="362"/>
      <c r="H22" s="363"/>
      <c r="I22" s="364"/>
      <c r="J22" s="364"/>
      <c r="K22" s="364"/>
      <c r="L22" s="330"/>
      <c r="M22" s="330"/>
      <c r="N22" s="330"/>
      <c r="O22" s="342"/>
      <c r="P22" s="342"/>
      <c r="Q22" s="342"/>
      <c r="R22" s="348"/>
      <c r="S22" s="348"/>
      <c r="T22" s="348"/>
      <c r="U22" s="336"/>
      <c r="V22" s="59"/>
      <c r="W22" s="59"/>
      <c r="X22" s="336"/>
      <c r="Y22" s="330"/>
      <c r="Z22" s="330"/>
      <c r="AA22" s="330"/>
      <c r="AB22" s="267"/>
      <c r="AC22" s="332"/>
      <c r="AD22" s="332"/>
      <c r="AE22" s="267"/>
      <c r="AF22" s="333"/>
      <c r="AG22" s="333"/>
    </row>
    <row r="23" spans="1:33" s="19" customFormat="1" x14ac:dyDescent="0.2">
      <c r="A23" s="361" t="s">
        <v>95</v>
      </c>
      <c r="B23" s="344"/>
      <c r="C23" s="344"/>
      <c r="D23" s="344"/>
      <c r="E23" s="362"/>
      <c r="F23" s="362"/>
      <c r="G23" s="362"/>
      <c r="H23" s="363"/>
      <c r="I23" s="364"/>
      <c r="J23" s="364"/>
      <c r="K23" s="364"/>
      <c r="L23" s="330"/>
      <c r="M23" s="330"/>
      <c r="N23" s="330"/>
      <c r="O23" s="342"/>
      <c r="P23" s="342"/>
      <c r="Q23" s="342"/>
      <c r="R23" s="348"/>
      <c r="S23" s="348"/>
      <c r="T23" s="348"/>
      <c r="U23" s="336"/>
      <c r="V23" s="59"/>
      <c r="W23" s="59"/>
      <c r="X23" s="336"/>
      <c r="Y23" s="330"/>
      <c r="Z23" s="330"/>
      <c r="AA23" s="330"/>
      <c r="AB23" s="267"/>
      <c r="AC23" s="332"/>
      <c r="AD23" s="332"/>
      <c r="AE23" s="267"/>
      <c r="AF23" s="333"/>
      <c r="AG23" s="333"/>
    </row>
    <row r="24" spans="1:33" s="19" customFormat="1" x14ac:dyDescent="0.2">
      <c r="A24" s="361" t="s">
        <v>96</v>
      </c>
      <c r="B24" s="344"/>
      <c r="C24" s="344"/>
      <c r="D24" s="344"/>
      <c r="E24" s="362"/>
      <c r="F24" s="362"/>
      <c r="G24" s="362"/>
      <c r="H24" s="363"/>
      <c r="I24" s="364"/>
      <c r="J24" s="364"/>
      <c r="K24" s="364"/>
      <c r="L24" s="330"/>
      <c r="M24" s="330"/>
      <c r="N24" s="330"/>
      <c r="O24" s="342"/>
      <c r="P24" s="342"/>
      <c r="Q24" s="342"/>
      <c r="R24" s="348"/>
      <c r="S24" s="348"/>
      <c r="T24" s="348"/>
      <c r="U24" s="336"/>
      <c r="V24" s="59"/>
      <c r="W24" s="59"/>
      <c r="X24" s="336"/>
      <c r="Y24" s="330"/>
      <c r="Z24" s="330"/>
      <c r="AA24" s="330"/>
      <c r="AB24" s="267"/>
      <c r="AC24" s="332"/>
      <c r="AD24" s="332"/>
      <c r="AE24" s="267"/>
      <c r="AF24" s="333"/>
      <c r="AG24" s="333"/>
    </row>
    <row r="25" spans="1:33" s="19" customFormat="1" x14ac:dyDescent="0.2">
      <c r="A25" s="361" t="s">
        <v>97</v>
      </c>
      <c r="B25" s="344"/>
      <c r="C25" s="344"/>
      <c r="D25" s="344"/>
      <c r="E25" s="362"/>
      <c r="F25" s="362"/>
      <c r="G25" s="362"/>
      <c r="H25" s="363"/>
      <c r="I25" s="364"/>
      <c r="J25" s="364"/>
      <c r="K25" s="364"/>
      <c r="L25" s="330"/>
      <c r="M25" s="330"/>
      <c r="N25" s="330"/>
      <c r="O25" s="342"/>
      <c r="P25" s="342"/>
      <c r="Q25" s="342"/>
      <c r="R25" s="348"/>
      <c r="S25" s="348"/>
      <c r="T25" s="348"/>
      <c r="U25" s="336"/>
      <c r="V25" s="59"/>
      <c r="W25" s="59"/>
      <c r="X25" s="336"/>
      <c r="Y25" s="330"/>
      <c r="Z25" s="330"/>
      <c r="AA25" s="330"/>
      <c r="AB25" s="267"/>
      <c r="AC25" s="332"/>
      <c r="AD25" s="332"/>
      <c r="AE25" s="267"/>
      <c r="AF25" s="333"/>
      <c r="AG25" s="333"/>
    </row>
    <row r="26" spans="1:33" s="19" customFormat="1" x14ac:dyDescent="0.2">
      <c r="A26" s="361" t="s">
        <v>98</v>
      </c>
      <c r="B26" s="344"/>
      <c r="C26" s="344"/>
      <c r="D26" s="344"/>
      <c r="E26" s="362"/>
      <c r="F26" s="362"/>
      <c r="G26" s="362"/>
      <c r="H26" s="363"/>
      <c r="I26" s="364"/>
      <c r="J26" s="364"/>
      <c r="K26" s="364"/>
      <c r="L26" s="330"/>
      <c r="M26" s="330"/>
      <c r="N26" s="330"/>
      <c r="O26" s="342"/>
      <c r="P26" s="342"/>
      <c r="Q26" s="342"/>
      <c r="R26" s="348"/>
      <c r="S26" s="348"/>
      <c r="T26" s="348"/>
      <c r="U26" s="336"/>
      <c r="V26" s="59"/>
      <c r="W26" s="59"/>
      <c r="X26" s="336"/>
      <c r="Y26" s="330"/>
      <c r="Z26" s="330"/>
      <c r="AA26" s="330"/>
      <c r="AB26" s="267"/>
      <c r="AC26" s="332"/>
      <c r="AD26" s="332"/>
      <c r="AE26" s="267"/>
      <c r="AF26" s="333"/>
      <c r="AG26" s="333"/>
    </row>
    <row r="27" spans="1:33" s="19" customFormat="1" x14ac:dyDescent="0.2">
      <c r="A27" s="361" t="s">
        <v>99</v>
      </c>
      <c r="B27" s="344"/>
      <c r="C27" s="344"/>
      <c r="D27" s="344"/>
      <c r="E27" s="362"/>
      <c r="F27" s="362"/>
      <c r="G27" s="362"/>
      <c r="H27" s="363"/>
      <c r="I27" s="364"/>
      <c r="J27" s="364"/>
      <c r="K27" s="364"/>
      <c r="L27" s="330"/>
      <c r="M27" s="330"/>
      <c r="N27" s="330"/>
      <c r="O27" s="342"/>
      <c r="P27" s="342"/>
      <c r="Q27" s="342"/>
      <c r="R27" s="348"/>
      <c r="S27" s="348"/>
      <c r="T27" s="348"/>
      <c r="U27" s="336"/>
      <c r="V27" s="59"/>
      <c r="W27" s="59"/>
      <c r="X27" s="336"/>
      <c r="Y27" s="330"/>
      <c r="Z27" s="330"/>
      <c r="AA27" s="330"/>
      <c r="AB27" s="267"/>
      <c r="AC27" s="332"/>
      <c r="AD27" s="332"/>
      <c r="AE27" s="267"/>
      <c r="AF27" s="333"/>
      <c r="AG27" s="333"/>
    </row>
    <row r="28" spans="1:33" s="19" customFormat="1" x14ac:dyDescent="0.2">
      <c r="A28" s="361" t="s">
        <v>100</v>
      </c>
      <c r="B28" s="344"/>
      <c r="C28" s="344"/>
      <c r="D28" s="344"/>
      <c r="E28" s="362"/>
      <c r="F28" s="362"/>
      <c r="G28" s="362"/>
      <c r="H28" s="363"/>
      <c r="I28" s="364"/>
      <c r="J28" s="364"/>
      <c r="K28" s="364"/>
      <c r="L28" s="330"/>
      <c r="M28" s="330"/>
      <c r="N28" s="330"/>
      <c r="O28" s="342"/>
      <c r="P28" s="342"/>
      <c r="Q28" s="342"/>
      <c r="R28" s="348"/>
      <c r="S28" s="348"/>
      <c r="T28" s="348"/>
      <c r="U28" s="336"/>
      <c r="V28" s="59"/>
      <c r="W28" s="59"/>
      <c r="X28" s="336"/>
      <c r="Y28" s="330"/>
      <c r="Z28" s="330"/>
      <c r="AA28" s="330"/>
      <c r="AB28" s="267"/>
      <c r="AC28" s="332"/>
      <c r="AD28" s="332"/>
      <c r="AE28" s="267"/>
      <c r="AF28" s="333"/>
      <c r="AG28" s="333"/>
    </row>
    <row r="29" spans="1:33" s="267" customFormat="1" x14ac:dyDescent="0.2">
      <c r="A29" s="361" t="s">
        <v>101</v>
      </c>
      <c r="B29" s="344"/>
      <c r="C29" s="344"/>
      <c r="D29" s="344"/>
      <c r="E29" s="362"/>
      <c r="F29" s="362"/>
      <c r="G29" s="362"/>
      <c r="H29" s="363"/>
      <c r="I29" s="364"/>
      <c r="J29" s="364"/>
      <c r="K29" s="364"/>
      <c r="L29" s="330"/>
      <c r="M29" s="330"/>
      <c r="N29" s="330"/>
      <c r="O29" s="342"/>
      <c r="P29" s="342"/>
      <c r="Q29" s="342"/>
      <c r="R29" s="348"/>
      <c r="S29" s="348"/>
      <c r="T29" s="348"/>
      <c r="U29" s="336"/>
      <c r="V29" s="59"/>
      <c r="W29" s="59"/>
      <c r="X29" s="336"/>
      <c r="Y29" s="330"/>
      <c r="Z29" s="330"/>
      <c r="AA29" s="330"/>
      <c r="AC29" s="332"/>
      <c r="AD29" s="332"/>
      <c r="AF29" s="333"/>
      <c r="AG29" s="333"/>
    </row>
  </sheetData>
  <sheetProtection sheet="1" objects="1" scenarios="1"/>
  <mergeCells count="11">
    <mergeCell ref="A17:AG17"/>
    <mergeCell ref="O1:Q1"/>
    <mergeCell ref="I1:K1"/>
    <mergeCell ref="U1:X1"/>
    <mergeCell ref="R1:T1"/>
    <mergeCell ref="Y1:AA1"/>
    <mergeCell ref="A1:A2"/>
    <mergeCell ref="B1:D1"/>
    <mergeCell ref="E1:G1"/>
    <mergeCell ref="H1:H2"/>
    <mergeCell ref="L1:N1"/>
  </mergeCells>
  <pageMargins left="0.25" right="0.25" top="0.75" bottom="0.75" header="0.3" footer="0.3"/>
  <pageSetup scale="1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O15" sqref="O15:P15"/>
    </sheetView>
  </sheetViews>
  <sheetFormatPr baseColWidth="10" defaultRowHeight="12.75" x14ac:dyDescent="0.2"/>
  <cols>
    <col min="1" max="3" width="11.42578125" style="56"/>
    <col min="4" max="4" width="5" style="56" customWidth="1"/>
    <col min="8" max="8" width="10.140625" style="56" customWidth="1"/>
    <col min="12" max="12" width="6" customWidth="1"/>
  </cols>
  <sheetData>
    <row r="1" spans="1:20" ht="27.75" customHeight="1" x14ac:dyDescent="0.2">
      <c r="A1" s="417" t="s">
        <v>46</v>
      </c>
      <c r="B1" s="418"/>
      <c r="C1" s="418"/>
      <c r="D1" s="175"/>
      <c r="E1" s="417" t="s">
        <v>64</v>
      </c>
      <c r="F1" s="418"/>
      <c r="G1" s="419"/>
      <c r="H1" s="427" t="s">
        <v>55</v>
      </c>
      <c r="I1" s="420" t="s">
        <v>51</v>
      </c>
      <c r="J1" s="421"/>
      <c r="K1" s="421"/>
      <c r="M1" s="423" t="s">
        <v>56</v>
      </c>
      <c r="N1" s="424"/>
      <c r="O1" s="423" t="s">
        <v>57</v>
      </c>
      <c r="P1" s="424"/>
    </row>
    <row r="2" spans="1:20" x14ac:dyDescent="0.2">
      <c r="A2" s="171" t="s">
        <v>43</v>
      </c>
      <c r="B2" s="171" t="s">
        <v>44</v>
      </c>
      <c r="C2" s="171" t="s">
        <v>45</v>
      </c>
      <c r="D2" s="27"/>
      <c r="E2" s="171" t="s">
        <v>43</v>
      </c>
      <c r="F2" s="171" t="s">
        <v>44</v>
      </c>
      <c r="G2" s="177" t="s">
        <v>45</v>
      </c>
      <c r="H2" s="427"/>
      <c r="I2" s="171" t="s">
        <v>43</v>
      </c>
      <c r="J2" s="171" t="s">
        <v>44</v>
      </c>
      <c r="K2" s="171" t="s">
        <v>45</v>
      </c>
      <c r="M2" s="422" t="s">
        <v>47</v>
      </c>
      <c r="N2" s="422"/>
      <c r="O2" s="422" t="s">
        <v>47</v>
      </c>
      <c r="P2" s="422"/>
      <c r="Q2" s="173" t="s">
        <v>50</v>
      </c>
      <c r="R2" s="173" t="s">
        <v>48</v>
      </c>
      <c r="S2" s="173" t="s">
        <v>49</v>
      </c>
    </row>
    <row r="3" spans="1:20" x14ac:dyDescent="0.2">
      <c r="A3" s="57">
        <v>12.66</v>
      </c>
      <c r="B3" s="57">
        <v>11.56</v>
      </c>
      <c r="C3" s="57">
        <v>11.82</v>
      </c>
      <c r="D3" s="6"/>
      <c r="E3" s="160">
        <f>AVERAGE(MENSUAL!Y3:Y5)</f>
        <v>13.050165537380639</v>
      </c>
      <c r="F3" s="160">
        <f>AVERAGE(MENSUAL!Z3:Z5)</f>
        <v>11.520725688130163</v>
      </c>
      <c r="G3" s="178">
        <f>AVERAGE(MENSUAL!AA3:AA5)</f>
        <v>12.103111856621933</v>
      </c>
      <c r="H3" s="160"/>
      <c r="I3" s="160" t="e">
        <f>#REF!</f>
        <v>#REF!</v>
      </c>
      <c r="J3" s="160" t="e">
        <f>#REF!</f>
        <v>#REF!</v>
      </c>
      <c r="K3" s="160" t="e">
        <f>#REF!</f>
        <v>#REF!</v>
      </c>
      <c r="M3" s="425" t="e">
        <f>I3*(Q3/$T$3)+J3*(R3/$T$3)+K3*(S3/$T$3)</f>
        <v>#REF!</v>
      </c>
      <c r="N3" s="426"/>
      <c r="O3" s="425" t="e">
        <f>3.41214/M3*100</f>
        <v>#REF!</v>
      </c>
      <c r="P3" s="426"/>
      <c r="Q3">
        <v>36</v>
      </c>
      <c r="R3">
        <v>72</v>
      </c>
      <c r="S3">
        <v>70</v>
      </c>
      <c r="T3">
        <f>SUM(Q3:S3)</f>
        <v>178</v>
      </c>
    </row>
    <row r="4" spans="1:20" x14ac:dyDescent="0.2">
      <c r="H4" s="179" t="s">
        <v>54</v>
      </c>
      <c r="I4" s="160">
        <v>12.68</v>
      </c>
      <c r="J4" s="160">
        <v>11.38</v>
      </c>
      <c r="K4" s="160">
        <v>11.49</v>
      </c>
      <c r="L4" s="56"/>
      <c r="M4" s="425">
        <f>I4*(Q4/$T$3)+J4*(R4/$T$3)+K4*(S4/$T$3)</f>
        <v>11.686179775280898</v>
      </c>
      <c r="N4" s="426"/>
      <c r="O4" s="425">
        <f>3.41214/M4*100</f>
        <v>29.19807897545358</v>
      </c>
      <c r="P4" s="426"/>
      <c r="Q4" s="56">
        <v>36</v>
      </c>
      <c r="R4" s="56">
        <v>72</v>
      </c>
      <c r="S4" s="56">
        <v>70</v>
      </c>
      <c r="T4" s="56">
        <f>SUM(Q4:S4)</f>
        <v>178</v>
      </c>
    </row>
    <row r="5" spans="1:20" x14ac:dyDescent="0.2">
      <c r="E5" s="176">
        <f>+AVERAGE(MENSUAL!Y3:Y5)</f>
        <v>13.050165537380639</v>
      </c>
      <c r="F5" s="176">
        <f>+AVERAGE(MENSUAL!Z3:Z5)</f>
        <v>11.520725688130163</v>
      </c>
      <c r="G5" s="176">
        <f>+AVERAGE(MENSUAL!AA3:AA5)</f>
        <v>12.103111856621933</v>
      </c>
      <c r="H5" s="179" t="s">
        <v>52</v>
      </c>
      <c r="I5" s="160">
        <v>11.928130297812</v>
      </c>
      <c r="J5" s="160">
        <v>10.762997541998503</v>
      </c>
      <c r="K5" s="160">
        <v>11.112895116966538</v>
      </c>
      <c r="M5" s="425">
        <f t="shared" ref="M5:M6" si="0">I5*(Q5/$T$3)+J5*(R5/$T$3)+K5*(S5/$T$3)</f>
        <v>11.136242538948213</v>
      </c>
      <c r="N5" s="426"/>
      <c r="O5" s="425">
        <f>3.41214/M5*100</f>
        <v>30.639957670338841</v>
      </c>
      <c r="P5" s="426"/>
      <c r="Q5" s="56">
        <v>36</v>
      </c>
      <c r="R5" s="56">
        <v>72</v>
      </c>
      <c r="S5" s="56">
        <v>70</v>
      </c>
      <c r="T5" s="56">
        <f t="shared" ref="T5:T6" si="1">SUM(Q5:S5)</f>
        <v>178</v>
      </c>
    </row>
    <row r="6" spans="1:20" x14ac:dyDescent="0.2">
      <c r="E6" s="176" t="e">
        <f>+AVERAGE(MENSUAL!Y6:Y8)</f>
        <v>#DIV/0!</v>
      </c>
      <c r="F6" s="176" t="e">
        <f>+AVERAGE(MENSUAL!Z6:Z8)</f>
        <v>#DIV/0!</v>
      </c>
      <c r="G6" s="176" t="e">
        <f>+AVERAGE(MENSUAL!AA6:AA8)</f>
        <v>#DIV/0!</v>
      </c>
      <c r="H6" s="179" t="s">
        <v>53</v>
      </c>
      <c r="I6" s="160">
        <v>11.965067118644285</v>
      </c>
      <c r="J6" s="160">
        <v>11.599919050430479</v>
      </c>
      <c r="K6" s="160">
        <v>11.118404894811205</v>
      </c>
      <c r="M6" s="425">
        <f t="shared" si="0"/>
        <v>11.484409722129062</v>
      </c>
      <c r="N6" s="426"/>
      <c r="O6" s="425">
        <f>3.41214/M6*100</f>
        <v>29.711061191288053</v>
      </c>
      <c r="P6" s="426"/>
      <c r="Q6" s="56">
        <v>36</v>
      </c>
      <c r="R6" s="56">
        <v>72</v>
      </c>
      <c r="S6" s="56">
        <v>70</v>
      </c>
      <c r="T6" s="56">
        <f t="shared" si="1"/>
        <v>178</v>
      </c>
    </row>
    <row r="7" spans="1:20" x14ac:dyDescent="0.2">
      <c r="H7" s="180" t="s">
        <v>65</v>
      </c>
      <c r="I7" s="181">
        <v>12.272380486207815</v>
      </c>
    </row>
    <row r="10" spans="1:20" x14ac:dyDescent="0.2">
      <c r="B10" s="176">
        <f>+E10-M10</f>
        <v>0</v>
      </c>
      <c r="C10" s="176">
        <f>+F10-O10</f>
        <v>-1.209614263053993E-3</v>
      </c>
      <c r="E10">
        <v>11.573937599451058</v>
      </c>
      <c r="F10">
        <v>29.480027611016567</v>
      </c>
      <c r="H10" s="56" t="s">
        <v>58</v>
      </c>
      <c r="I10" s="176">
        <v>12.405756788935879</v>
      </c>
      <c r="J10" s="176">
        <v>11.355320463893069</v>
      </c>
      <c r="K10" s="176">
        <v>11.371008212861369</v>
      </c>
      <c r="M10" s="425">
        <f>I10*(Q10/$T$3)+J10*(R10/$T$3)+K10*(S10/$T$3)</f>
        <v>11.573937599451058</v>
      </c>
      <c r="N10" s="426"/>
      <c r="O10" s="425">
        <f t="shared" ref="O10:O15" si="2">3.41214/M10*100</f>
        <v>29.481237225279621</v>
      </c>
      <c r="P10" s="426"/>
      <c r="Q10">
        <v>36</v>
      </c>
      <c r="R10">
        <v>72</v>
      </c>
      <c r="S10">
        <v>70</v>
      </c>
      <c r="T10">
        <v>178</v>
      </c>
    </row>
    <row r="11" spans="1:20" x14ac:dyDescent="0.2">
      <c r="B11" s="176">
        <f t="shared" ref="B11:B14" si="3">+E11-M11</f>
        <v>0</v>
      </c>
      <c r="C11" s="176">
        <f t="shared" ref="C11:C14" si="4">+F11-O11</f>
        <v>-1.17789770100174E-3</v>
      </c>
      <c r="E11">
        <v>11.885582243739904</v>
      </c>
      <c r="F11">
        <v>28.707049684478765</v>
      </c>
      <c r="H11" s="56" t="s">
        <v>59</v>
      </c>
      <c r="I11" s="176">
        <v>12.964851115835105</v>
      </c>
      <c r="J11" s="176">
        <v>11.473739342849221</v>
      </c>
      <c r="K11" s="176">
        <v>11.754139521864214</v>
      </c>
      <c r="M11" s="425">
        <f>I11*(Q11/$T$3)+J11*(R11/$T$3)+K11*(S11/$T$3)</f>
        <v>11.885582243739904</v>
      </c>
      <c r="N11" s="426"/>
      <c r="O11" s="425">
        <f t="shared" si="2"/>
        <v>28.708227582179767</v>
      </c>
      <c r="P11" s="426"/>
      <c r="Q11">
        <v>36</v>
      </c>
      <c r="R11">
        <v>72</v>
      </c>
      <c r="S11">
        <v>70</v>
      </c>
      <c r="T11">
        <v>178</v>
      </c>
    </row>
    <row r="12" spans="1:20" x14ac:dyDescent="0.2">
      <c r="B12" s="176">
        <f t="shared" si="3"/>
        <v>0</v>
      </c>
      <c r="C12" s="176">
        <f t="shared" si="4"/>
        <v>-1.191539236764072E-3</v>
      </c>
      <c r="E12">
        <v>11.749508172262697</v>
      </c>
      <c r="F12">
        <v>29.039513398992973</v>
      </c>
      <c r="H12" s="56" t="s">
        <v>60</v>
      </c>
      <c r="I12" s="176">
        <v>12.860413863280833</v>
      </c>
      <c r="J12" s="176">
        <v>11.487130882463799</v>
      </c>
      <c r="K12" s="176">
        <v>11.448059029246524</v>
      </c>
      <c r="M12" s="425">
        <f t="shared" ref="M12" si="5">I12*(Q12/$T$3)+J12*(R12/$T$3)+K12*(S12/$T$3)</f>
        <v>11.749508172262697</v>
      </c>
      <c r="N12" s="426"/>
      <c r="O12" s="425">
        <f t="shared" si="2"/>
        <v>29.040704938229737</v>
      </c>
      <c r="P12" s="426"/>
      <c r="Q12">
        <v>36</v>
      </c>
      <c r="R12">
        <v>72</v>
      </c>
      <c r="S12">
        <v>70</v>
      </c>
      <c r="T12">
        <v>178</v>
      </c>
    </row>
    <row r="13" spans="1:20" x14ac:dyDescent="0.2">
      <c r="B13" s="176">
        <f t="shared" si="3"/>
        <v>0</v>
      </c>
      <c r="C13" s="176">
        <f t="shared" si="4"/>
        <v>-1.2571565275294461E-3</v>
      </c>
      <c r="E13">
        <v>11.136242538948213</v>
      </c>
      <c r="F13">
        <v>30.638700513811312</v>
      </c>
      <c r="H13" s="56" t="s">
        <v>61</v>
      </c>
      <c r="I13" s="176">
        <v>11.928130297812</v>
      </c>
      <c r="J13" s="176">
        <v>10.762997541998503</v>
      </c>
      <c r="K13" s="176">
        <v>11.11289511696654</v>
      </c>
      <c r="M13" s="425">
        <f>I13*(Q13/$T$3)+J13*(R13/$T$3)+K13*(S13/$T$3)</f>
        <v>11.136242538948213</v>
      </c>
      <c r="N13" s="426"/>
      <c r="O13" s="425">
        <f t="shared" si="2"/>
        <v>30.639957670338841</v>
      </c>
      <c r="P13" s="426"/>
      <c r="Q13">
        <v>36</v>
      </c>
      <c r="R13">
        <v>72</v>
      </c>
      <c r="S13">
        <v>70</v>
      </c>
      <c r="T13">
        <v>178</v>
      </c>
    </row>
    <row r="14" spans="1:20" x14ac:dyDescent="0.2">
      <c r="B14" s="176">
        <f t="shared" si="3"/>
        <v>0</v>
      </c>
      <c r="C14" s="176">
        <f t="shared" si="4"/>
        <v>-1.2190439333608083E-3</v>
      </c>
      <c r="E14">
        <v>11.484409722129062</v>
      </c>
      <c r="F14">
        <v>29.709842147354692</v>
      </c>
      <c r="H14" s="56" t="s">
        <v>62</v>
      </c>
      <c r="I14" s="176">
        <v>11.965067118644285</v>
      </c>
      <c r="J14" s="176">
        <v>11.599919050430477</v>
      </c>
      <c r="K14" s="176">
        <v>11.118404894811205</v>
      </c>
      <c r="M14" s="425">
        <f>I14*(Q14/$T$3)+J14*(R14/$T$3)+K14*(S14/$T$3)</f>
        <v>11.484409722129062</v>
      </c>
      <c r="N14" s="426"/>
      <c r="O14" s="425">
        <f t="shared" si="2"/>
        <v>29.711061191288053</v>
      </c>
      <c r="P14" s="426"/>
      <c r="Q14" s="56">
        <v>36</v>
      </c>
      <c r="R14" s="56">
        <v>72</v>
      </c>
      <c r="S14" s="56">
        <v>70</v>
      </c>
      <c r="T14" s="56">
        <v>178</v>
      </c>
    </row>
    <row r="15" spans="1:20" x14ac:dyDescent="0.2">
      <c r="B15" s="176">
        <f>+E15-M15</f>
        <v>0</v>
      </c>
      <c r="C15" s="176">
        <f>+F15-O15</f>
        <v>-5.6404885995675613E-3</v>
      </c>
      <c r="E15">
        <v>2.4820544803566369</v>
      </c>
      <c r="F15">
        <v>137.46676501273828</v>
      </c>
      <c r="H15" s="56" t="s">
        <v>63</v>
      </c>
      <c r="I15" s="176">
        <v>12.272380486207815</v>
      </c>
      <c r="M15" s="428">
        <f>I15*(Q15/$T$3)+J15*(R15/$T$3)+K15*(S15/$T$3)</f>
        <v>2.4820544803566369</v>
      </c>
      <c r="N15" s="429"/>
      <c r="O15" s="425">
        <f t="shared" si="2"/>
        <v>137.47240550133785</v>
      </c>
      <c r="P15" s="426"/>
      <c r="Q15" s="56">
        <v>36</v>
      </c>
      <c r="R15" s="56">
        <v>72</v>
      </c>
      <c r="S15" s="56">
        <v>70</v>
      </c>
      <c r="T15" s="56">
        <v>178</v>
      </c>
    </row>
    <row r="16" spans="1:20" x14ac:dyDescent="0.2">
      <c r="B16" s="176"/>
    </row>
    <row r="17" spans="2:11" x14ac:dyDescent="0.2">
      <c r="B17" s="176"/>
    </row>
    <row r="18" spans="2:11" x14ac:dyDescent="0.2">
      <c r="B18" s="176"/>
      <c r="H18" s="182" t="s">
        <v>66</v>
      </c>
      <c r="I18" s="176">
        <f>+AVERAGE(I10:I12)</f>
        <v>12.743673922683939</v>
      </c>
      <c r="J18" s="176">
        <f t="shared" ref="J18:K18" si="6">+AVERAGE(J10:J12)</f>
        <v>11.438730229735363</v>
      </c>
      <c r="K18" s="176">
        <f t="shared" si="6"/>
        <v>11.524402254657369</v>
      </c>
    </row>
    <row r="19" spans="2:11" x14ac:dyDescent="0.2">
      <c r="H19" s="173" t="s">
        <v>67</v>
      </c>
      <c r="I19" s="176">
        <f>+AVERAGE(I13:I15)</f>
        <v>12.055192634221365</v>
      </c>
      <c r="J19" s="176">
        <f t="shared" ref="J19" si="7">+AVERAGE(J13:J15)</f>
        <v>11.18145829621449</v>
      </c>
      <c r="K19" s="176">
        <f>+AVERAGE(K13:K15)</f>
        <v>11.115650005888872</v>
      </c>
    </row>
    <row r="20" spans="2:11" x14ac:dyDescent="0.2">
      <c r="I20" s="176"/>
      <c r="J20" s="176"/>
      <c r="K20" s="176"/>
    </row>
    <row r="21" spans="2:11" x14ac:dyDescent="0.2">
      <c r="I21" s="176"/>
      <c r="J21" s="176"/>
      <c r="K21" s="176"/>
    </row>
    <row r="22" spans="2:11" x14ac:dyDescent="0.2">
      <c r="I22" s="176"/>
      <c r="J22" s="176"/>
      <c r="K22" s="176"/>
    </row>
    <row r="23" spans="2:11" x14ac:dyDescent="0.2">
      <c r="I23" s="176"/>
      <c r="J23" s="176"/>
      <c r="K23" s="176"/>
    </row>
    <row r="24" spans="2:11" x14ac:dyDescent="0.2">
      <c r="I24" s="176"/>
      <c r="J24" s="176"/>
      <c r="K24" s="176"/>
    </row>
    <row r="27" spans="2:11" x14ac:dyDescent="0.2">
      <c r="I27" s="176"/>
      <c r="J27" s="176"/>
      <c r="K27" s="176"/>
    </row>
    <row r="28" spans="2:11" x14ac:dyDescent="0.2">
      <c r="I28" s="176"/>
      <c r="J28" s="176"/>
      <c r="K28" s="176"/>
    </row>
    <row r="29" spans="2:11" x14ac:dyDescent="0.2">
      <c r="I29" s="176"/>
      <c r="J29" s="176"/>
      <c r="K29" s="176"/>
    </row>
    <row r="30" spans="2:11" x14ac:dyDescent="0.2">
      <c r="I30" s="176"/>
      <c r="J30" s="176"/>
      <c r="K30" s="176"/>
    </row>
    <row r="31" spans="2:11" x14ac:dyDescent="0.2">
      <c r="I31" s="176"/>
      <c r="J31" s="176"/>
      <c r="K31" s="176"/>
    </row>
    <row r="32" spans="2:11" x14ac:dyDescent="0.2">
      <c r="I32" s="176"/>
      <c r="J32" s="176"/>
      <c r="K32" s="176"/>
    </row>
  </sheetData>
  <mergeCells count="28">
    <mergeCell ref="M15:N15"/>
    <mergeCell ref="O15:P15"/>
    <mergeCell ref="O10:P10"/>
    <mergeCell ref="O11:P11"/>
    <mergeCell ref="O12:P12"/>
    <mergeCell ref="O13:P13"/>
    <mergeCell ref="O14:P14"/>
    <mergeCell ref="M10:N10"/>
    <mergeCell ref="M11:N11"/>
    <mergeCell ref="M12:N12"/>
    <mergeCell ref="M13:N13"/>
    <mergeCell ref="M14:N14"/>
    <mergeCell ref="M6:N6"/>
    <mergeCell ref="O5:P5"/>
    <mergeCell ref="O6:P6"/>
    <mergeCell ref="H1:H2"/>
    <mergeCell ref="O2:P2"/>
    <mergeCell ref="O1:P1"/>
    <mergeCell ref="O3:P3"/>
    <mergeCell ref="O4:P4"/>
    <mergeCell ref="M5:N5"/>
    <mergeCell ref="M3:N3"/>
    <mergeCell ref="M4:N4"/>
    <mergeCell ref="E1:G1"/>
    <mergeCell ref="I1:K1"/>
    <mergeCell ref="A1:C1"/>
    <mergeCell ref="M2:N2"/>
    <mergeCell ref="M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CONSUMO ENERGETICO</vt:lpstr>
      <vt:lpstr>MENSUAL</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Martha Ines Alcazar Espitia</cp:lastModifiedBy>
  <cp:lastPrinted>2022-01-07T13:58:44Z</cp:lastPrinted>
  <dcterms:created xsi:type="dcterms:W3CDTF">2016-05-13T12:58:13Z</dcterms:created>
  <dcterms:modified xsi:type="dcterms:W3CDTF">2023-03-09T19:15:43Z</dcterms:modified>
</cp:coreProperties>
</file>