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lcazar\VARIOS DOCUMENTOS\Desktop\"/>
    </mc:Choice>
  </mc:AlternateContent>
  <bookViews>
    <workbookView xWindow="0" yWindow="0" windowWidth="24000" windowHeight="9735"/>
  </bookViews>
  <sheets>
    <sheet name="MENSUAL"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2" i="1" l="1"/>
  <c r="X21" i="1"/>
  <c r="X20" i="1"/>
  <c r="X19" i="1"/>
  <c r="X18" i="1"/>
  <c r="X7" i="1"/>
  <c r="Q7" i="1"/>
  <c r="P7" i="1"/>
  <c r="O7" i="1"/>
  <c r="H7" i="1"/>
  <c r="G7" i="1"/>
  <c r="K7" i="1" s="1"/>
  <c r="F7" i="1"/>
  <c r="J7" i="1" s="1"/>
  <c r="E7" i="1"/>
  <c r="I7" i="1" s="1"/>
  <c r="D7" i="1"/>
  <c r="C7" i="1"/>
  <c r="B7" i="1"/>
  <c r="A7" i="1"/>
  <c r="X6" i="1"/>
  <c r="Q6" i="1"/>
  <c r="P6" i="1"/>
  <c r="O6" i="1"/>
  <c r="H6" i="1"/>
  <c r="H21" i="1" s="1"/>
  <c r="G6" i="1"/>
  <c r="F6" i="1"/>
  <c r="E6" i="1"/>
  <c r="D6" i="1"/>
  <c r="C6" i="1"/>
  <c r="B6" i="1"/>
  <c r="A6" i="1"/>
  <c r="X5" i="1"/>
  <c r="Q5" i="1"/>
  <c r="P5" i="1"/>
  <c r="O5" i="1"/>
  <c r="H5" i="1"/>
  <c r="G5" i="1"/>
  <c r="F5" i="1"/>
  <c r="E5" i="1"/>
  <c r="D5" i="1"/>
  <c r="C5" i="1"/>
  <c r="S5" i="1" s="1"/>
  <c r="B5" i="1"/>
  <c r="A5" i="1"/>
  <c r="X4" i="1"/>
  <c r="Q4" i="1"/>
  <c r="P4" i="1"/>
  <c r="O4" i="1"/>
  <c r="H4" i="1"/>
  <c r="H19" i="1" s="1"/>
  <c r="G4" i="1"/>
  <c r="F4" i="1"/>
  <c r="E4" i="1"/>
  <c r="D4" i="1"/>
  <c r="T4" i="1" s="1"/>
  <c r="C4" i="1"/>
  <c r="B4" i="1"/>
  <c r="R4" i="1" s="1"/>
  <c r="A4" i="1"/>
  <c r="X3" i="1"/>
  <c r="Q3" i="1"/>
  <c r="P3" i="1"/>
  <c r="O3" i="1"/>
  <c r="H3" i="1"/>
  <c r="H18" i="1" s="1"/>
  <c r="G3" i="1"/>
  <c r="F3" i="1"/>
  <c r="E3" i="1"/>
  <c r="D3" i="1"/>
  <c r="D21" i="1" s="1"/>
  <c r="C3" i="1"/>
  <c r="B3" i="1"/>
  <c r="A3" i="1"/>
  <c r="I6" i="1" l="1"/>
  <c r="J6" i="1"/>
  <c r="K6" i="1"/>
  <c r="K4" i="1"/>
  <c r="N4" i="1" s="1"/>
  <c r="AA4" i="1" s="1"/>
  <c r="T5" i="1"/>
  <c r="I4" i="1"/>
  <c r="L4" i="1" s="1"/>
  <c r="G22" i="1"/>
  <c r="P21" i="1"/>
  <c r="R5" i="1"/>
  <c r="D22" i="1"/>
  <c r="G21" i="1"/>
  <c r="T3" i="1"/>
  <c r="F19" i="1"/>
  <c r="Q20" i="1"/>
  <c r="Q19" i="1"/>
  <c r="Q21" i="1"/>
  <c r="T21" i="1" s="1"/>
  <c r="H22" i="1"/>
  <c r="P19" i="1"/>
  <c r="E20" i="1"/>
  <c r="H20" i="1"/>
  <c r="E18" i="1"/>
  <c r="K5" i="1"/>
  <c r="N5" i="1" s="1"/>
  <c r="B20" i="1"/>
  <c r="G18" i="1"/>
  <c r="K3" i="1"/>
  <c r="G19" i="1"/>
  <c r="C20" i="1"/>
  <c r="I3" i="1"/>
  <c r="S4" i="1"/>
  <c r="I5" i="1"/>
  <c r="L5" i="1" s="1"/>
  <c r="P18" i="1"/>
  <c r="E19" i="1"/>
  <c r="O21" i="1"/>
  <c r="Q22" i="1"/>
  <c r="J4" i="1"/>
  <c r="M4" i="1" s="1"/>
  <c r="B19" i="1"/>
  <c r="O22" i="1"/>
  <c r="J3" i="1"/>
  <c r="C22" i="1"/>
  <c r="C19" i="1"/>
  <c r="S3" i="1"/>
  <c r="C21" i="1"/>
  <c r="J5" i="1"/>
  <c r="M5" i="1" s="1"/>
  <c r="Z5" i="1" s="1"/>
  <c r="Q18" i="1"/>
  <c r="F21" i="1"/>
  <c r="F18" i="1"/>
  <c r="F20" i="1"/>
  <c r="F22" i="1"/>
  <c r="P20" i="1"/>
  <c r="P22" i="1"/>
  <c r="R3" i="1"/>
  <c r="G20" i="1"/>
  <c r="B22" i="1"/>
  <c r="B18" i="1"/>
  <c r="D19" i="1"/>
  <c r="D18" i="1"/>
  <c r="D20" i="1"/>
  <c r="C18" i="1"/>
  <c r="B21" i="1"/>
  <c r="E22" i="1"/>
  <c r="O20" i="1"/>
  <c r="E21" i="1"/>
  <c r="O18" i="1"/>
  <c r="O19" i="1"/>
  <c r="S21" i="1" l="1"/>
  <c r="AA5" i="1"/>
  <c r="R21" i="1"/>
  <c r="R19" i="1"/>
  <c r="R18" i="1"/>
  <c r="Z4" i="1"/>
  <c r="R22" i="1"/>
  <c r="S18" i="1"/>
  <c r="T22" i="1"/>
  <c r="T20" i="1"/>
  <c r="S19" i="1"/>
  <c r="Y4" i="1"/>
  <c r="AC4" i="1"/>
  <c r="T18" i="1"/>
  <c r="S22" i="1"/>
  <c r="AC5" i="1"/>
  <c r="Y5" i="1"/>
  <c r="J22" i="1"/>
  <c r="M22" i="1" s="1"/>
  <c r="J18" i="1"/>
  <c r="M18" i="1" s="1"/>
  <c r="M3" i="1"/>
  <c r="Z3" i="1" s="1"/>
  <c r="J20" i="1"/>
  <c r="J21" i="1"/>
  <c r="M21" i="1" s="1"/>
  <c r="Z21" i="1" s="1"/>
  <c r="J19" i="1"/>
  <c r="M19" i="1" s="1"/>
  <c r="R20" i="1"/>
  <c r="K22" i="1"/>
  <c r="N22" i="1" s="1"/>
  <c r="AA22" i="1" s="1"/>
  <c r="K19" i="1"/>
  <c r="N19" i="1" s="1"/>
  <c r="K21" i="1"/>
  <c r="N21" i="1" s="1"/>
  <c r="AA21" i="1" s="1"/>
  <c r="N3" i="1"/>
  <c r="AA3" i="1" s="1"/>
  <c r="K20" i="1"/>
  <c r="K18" i="1"/>
  <c r="N18" i="1" s="1"/>
  <c r="S20" i="1"/>
  <c r="T19" i="1"/>
  <c r="I20" i="1"/>
  <c r="I19" i="1"/>
  <c r="L19" i="1" s="1"/>
  <c r="I21" i="1"/>
  <c r="L21" i="1" s="1"/>
  <c r="L3" i="1"/>
  <c r="I18" i="1"/>
  <c r="L18" i="1" s="1"/>
  <c r="I22" i="1"/>
  <c r="L22" i="1" s="1"/>
  <c r="Z18" i="1" l="1"/>
  <c r="Z22" i="1"/>
  <c r="AF5" i="1"/>
  <c r="AG5" i="1" s="1"/>
  <c r="AF4" i="1"/>
  <c r="AG4" i="1" s="1"/>
  <c r="AA18" i="1"/>
  <c r="N20" i="1"/>
  <c r="AA19" i="1"/>
  <c r="Z19" i="1"/>
  <c r="AD4" i="1"/>
  <c r="L20" i="1"/>
  <c r="Y3" i="1"/>
  <c r="AF3" i="1" s="1"/>
  <c r="AG3" i="1" s="1"/>
  <c r="AC3" i="1"/>
  <c r="Y21" i="1"/>
  <c r="AF21" i="1" s="1"/>
  <c r="AG21" i="1" s="1"/>
  <c r="AC21" i="1"/>
  <c r="AD21" i="1" s="1"/>
  <c r="AD5" i="1"/>
  <c r="M20" i="1"/>
  <c r="Y22" i="1"/>
  <c r="AC22" i="1"/>
  <c r="AD22" i="1" s="1"/>
  <c r="AC19" i="1"/>
  <c r="AD19" i="1" s="1"/>
  <c r="Y19" i="1"/>
  <c r="Y18" i="1"/>
  <c r="AC18" i="1"/>
  <c r="AD18" i="1" s="1"/>
  <c r="AF22" i="1" l="1"/>
  <c r="AG22" i="1" s="1"/>
  <c r="AF18" i="1"/>
  <c r="AG18" i="1" s="1"/>
  <c r="AF19" i="1"/>
  <c r="AG19" i="1" s="1"/>
  <c r="AD3" i="1"/>
  <c r="Z20" i="1"/>
  <c r="AA20" i="1"/>
  <c r="AC20" i="1"/>
  <c r="Y20" i="1"/>
  <c r="AF20" i="1" l="1"/>
  <c r="AD20" i="1"/>
  <c r="AG20" i="1" l="1"/>
</calcChain>
</file>

<file path=xl/comments1.xml><?xml version="1.0" encoding="utf-8"?>
<comments xmlns="http://schemas.openxmlformats.org/spreadsheetml/2006/main">
  <authors>
    <author>Alirio Sanabria Higuera</author>
  </authors>
  <commentList>
    <comment ref="F13" authorId="0" shapeId="0">
      <text>
        <r>
          <rPr>
            <b/>
            <sz val="9"/>
            <color indexed="81"/>
            <rFont val="Tahoma"/>
            <family val="2"/>
          </rPr>
          <t>Alirio Sanabria Higuera:</t>
        </r>
        <r>
          <rPr>
            <sz val="9"/>
            <color indexed="81"/>
            <rFont val="Tahoma"/>
            <family val="2"/>
          </rPr>
          <t xml:space="preserve">
Durante el mes de noviembre, se alimentaron 274,49 Ton de carbón a las tolvas de la U2, por pruebas de básculas ubicadas en bandas, pero como no hubo generación, este carbón no se tiene en cuenta para el cálculo de los indicadores del mes de noviembre.</t>
        </r>
      </text>
    </comment>
  </commentList>
</comments>
</file>

<file path=xl/sharedStrings.xml><?xml version="1.0" encoding="utf-8"?>
<sst xmlns="http://schemas.openxmlformats.org/spreadsheetml/2006/main" count="74" uniqueCount="25">
  <si>
    <t>mm:AA</t>
  </si>
  <si>
    <t>Producción (MWh)</t>
  </si>
  <si>
    <t>Consumo  (Tn)</t>
  </si>
  <si>
    <t xml:space="preserve">Poder calorífico
carbón
 (Kcal/Kg) </t>
  </si>
  <si>
    <t>TOTAL ENERGIA EN EL 
CARBÓN (MBTU)</t>
  </si>
  <si>
    <t>CONSUMO TÉRMICO ESPECÍFICO SIN CORREGIR
(MBTU/MWh)</t>
  </si>
  <si>
    <t>HORAS DE
OPERACIÓN</t>
  </si>
  <si>
    <t xml:space="preserve">POTENCIA PROMEDIO DE 
GENERACIÓN (MW) </t>
  </si>
  <si>
    <t>CAPACIDAD EFECTIVA NETA - CEN
(MW)</t>
  </si>
  <si>
    <t>CONSUMO TÉRMICO ESPECÍFICO 
CORREGIDO (MBTU/MWh)</t>
  </si>
  <si>
    <t>CONSUMO TÉRMICO
ESPECÍFICO SIN  CORREGIR</t>
  </si>
  <si>
    <t>DESEMPEÑO
SIN CORREGIR
(%)</t>
  </si>
  <si>
    <t>CONSUMO TÉRMICO
ESPECÍFICO CORREGIDO (MBTU/MWh)</t>
  </si>
  <si>
    <t>DESEMPEÑO (%)</t>
  </si>
  <si>
    <t>Unidad Uno</t>
  </si>
  <si>
    <t xml:space="preserve">Unidad Dos </t>
  </si>
  <si>
    <t xml:space="preserve">Unidad Tres </t>
  </si>
  <si>
    <t>CEN
TOTAL</t>
  </si>
  <si>
    <t>PLANTA</t>
  </si>
  <si>
    <t xml:space="preserve">INDICADOR ACUMULADO                          INDICADOR ACUMULADO                                       INDICADOR ACUMULADO                           INDICADOR ACUMULADO                                    INDICADOR ACUMULADO  </t>
  </si>
  <si>
    <t>ene-22-feb-22</t>
  </si>
  <si>
    <t>ene-22-mar-22</t>
  </si>
  <si>
    <t>ene-22-abr-22</t>
  </si>
  <si>
    <t>ene-22-may-22</t>
  </si>
  <si>
    <t>F/S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</si>
</sst>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0" x14ac:knownFonts="1">
    <font>
      <sz val="10"/>
      <name val="Arial"/>
    </font>
    <font>
      <b/>
      <sz val="10"/>
      <color theme="1"/>
      <name val="Arial"/>
      <family val="2"/>
    </font>
    <font>
      <sz val="10"/>
      <name val="Arial"/>
      <family val="2"/>
    </font>
    <font>
      <b/>
      <sz val="10"/>
      <name val="Arial"/>
      <family val="2"/>
    </font>
    <font>
      <b/>
      <sz val="10"/>
      <color rgb="FFFF0000"/>
      <name val="Arial"/>
      <family val="2"/>
    </font>
    <font>
      <sz val="10"/>
      <color rgb="FFFF0000"/>
      <name val="Arial"/>
      <family val="2"/>
    </font>
    <font>
      <b/>
      <sz val="16"/>
      <name val="Arial"/>
      <family val="2"/>
    </font>
    <font>
      <sz val="16"/>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2" fillId="0" borderId="0" applyFont="0" applyFill="0" applyBorder="0" applyAlignment="0" applyProtection="0"/>
  </cellStyleXfs>
  <cellXfs count="98">
    <xf numFmtId="0" fontId="0" fillId="0" borderId="0" xfId="0"/>
    <xf numFmtId="0" fontId="3" fillId="0" borderId="4" xfId="0" applyFont="1" applyBorder="1" applyAlignment="1">
      <alignment vertical="center" wrapText="1"/>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0" borderId="0" xfId="0" applyFont="1" applyAlignment="1">
      <alignment horizontal="center" vertical="center"/>
    </xf>
    <xf numFmtId="0" fontId="1" fillId="2" borderId="5" xfId="0" applyFont="1" applyFill="1" applyBorder="1" applyAlignment="1">
      <alignment horizontal="center" vertical="center"/>
    </xf>
    <xf numFmtId="0" fontId="1" fillId="3" borderId="5" xfId="0" applyFont="1" applyFill="1" applyBorder="1" applyAlignment="1">
      <alignment horizontal="center" vertical="center"/>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center" vertical="center"/>
    </xf>
    <xf numFmtId="0" fontId="3" fillId="6"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4" fillId="5" borderId="5" xfId="0" applyFont="1" applyFill="1" applyBorder="1" applyAlignment="1">
      <alignment horizontal="center" vertical="center"/>
    </xf>
    <xf numFmtId="17" fontId="0" fillId="8" borderId="5" xfId="0" applyNumberFormat="1" applyFill="1" applyBorder="1"/>
    <xf numFmtId="4" fontId="2" fillId="0" borderId="5" xfId="0" applyNumberFormat="1" applyFont="1" applyBorder="1"/>
    <xf numFmtId="4" fontId="0" fillId="3" borderId="5" xfId="0" applyNumberFormat="1" applyFill="1" applyBorder="1"/>
    <xf numFmtId="4" fontId="0" fillId="0" borderId="5" xfId="0" applyNumberFormat="1" applyBorder="1"/>
    <xf numFmtId="164" fontId="0" fillId="4" borderId="5" xfId="1" applyFont="1" applyFill="1" applyBorder="1"/>
    <xf numFmtId="2" fontId="0" fillId="5" borderId="5" xfId="0" applyNumberFormat="1" applyFill="1" applyBorder="1" applyAlignment="1">
      <alignment horizontal="center"/>
    </xf>
    <xf numFmtId="3" fontId="0" fillId="0" borderId="5" xfId="0" applyNumberFormat="1" applyBorder="1" applyAlignment="1">
      <alignment horizontal="center"/>
    </xf>
    <xf numFmtId="2" fontId="0" fillId="6" borderId="5" xfId="0" applyNumberFormat="1" applyFill="1" applyBorder="1"/>
    <xf numFmtId="1" fontId="0" fillId="0" borderId="5" xfId="0" applyNumberFormat="1" applyBorder="1" applyAlignment="1">
      <alignment horizontal="center"/>
    </xf>
    <xf numFmtId="0" fontId="0" fillId="0" borderId="5" xfId="0" applyBorder="1" applyAlignment="1">
      <alignment horizontal="center"/>
    </xf>
    <xf numFmtId="2" fontId="0" fillId="5" borderId="5" xfId="0" applyNumberFormat="1" applyFill="1" applyBorder="1"/>
    <xf numFmtId="2" fontId="2" fillId="7" borderId="5" xfId="0" applyNumberFormat="1" applyFont="1" applyFill="1" applyBorder="1" applyAlignment="1">
      <alignment horizontal="center"/>
    </xf>
    <xf numFmtId="2" fontId="5" fillId="5" borderId="5" xfId="0" applyNumberFormat="1" applyFont="1" applyFill="1" applyBorder="1" applyAlignment="1">
      <alignment horizontal="center"/>
    </xf>
    <xf numFmtId="2" fontId="0" fillId="0" borderId="0" xfId="0" applyNumberFormat="1" applyFill="1" applyAlignment="1">
      <alignment horizontal="center"/>
    </xf>
    <xf numFmtId="0" fontId="0" fillId="0" borderId="0" xfId="0" applyFill="1"/>
    <xf numFmtId="17" fontId="0" fillId="0" borderId="7" xfId="0" applyNumberFormat="1" applyFill="1" applyBorder="1"/>
    <xf numFmtId="4" fontId="2" fillId="0" borderId="0" xfId="0" applyNumberFormat="1" applyFont="1" applyBorder="1"/>
    <xf numFmtId="164" fontId="0" fillId="0" borderId="0" xfId="1" applyFont="1"/>
    <xf numFmtId="2" fontId="0" fillId="0" borderId="0" xfId="0" applyNumberFormat="1" applyFill="1" applyBorder="1" applyAlignment="1">
      <alignment horizontal="center"/>
    </xf>
    <xf numFmtId="0" fontId="0" fillId="0" borderId="0" xfId="0" applyFill="1" applyAlignment="1"/>
    <xf numFmtId="2" fontId="0" fillId="0" borderId="0" xfId="0" applyNumberFormat="1" applyFill="1" applyBorder="1"/>
    <xf numFmtId="0" fontId="0" fillId="0" borderId="0" xfId="0" applyFill="1" applyBorder="1"/>
    <xf numFmtId="17" fontId="0" fillId="0" borderId="0" xfId="0" applyNumberFormat="1" applyFill="1" applyBorder="1"/>
    <xf numFmtId="0" fontId="7" fillId="0" borderId="0" xfId="0" applyFont="1" applyAlignment="1">
      <alignment vertical="center"/>
    </xf>
    <xf numFmtId="4" fontId="2" fillId="0" borderId="6" xfId="0" applyNumberFormat="1" applyFont="1" applyBorder="1"/>
    <xf numFmtId="4" fontId="2" fillId="3" borderId="6" xfId="0" applyNumberFormat="1" applyFont="1" applyFill="1" applyBorder="1"/>
    <xf numFmtId="2" fontId="0" fillId="0" borderId="6" xfId="0" applyNumberFormat="1" applyBorder="1"/>
    <xf numFmtId="4" fontId="2" fillId="4" borderId="6" xfId="0" applyNumberFormat="1" applyFont="1" applyFill="1" applyBorder="1"/>
    <xf numFmtId="2" fontId="0" fillId="5" borderId="6" xfId="0" applyNumberFormat="1" applyFill="1" applyBorder="1" applyAlignment="1">
      <alignment horizontal="center"/>
    </xf>
    <xf numFmtId="3" fontId="2" fillId="0" borderId="6" xfId="0" applyNumberFormat="1" applyFont="1" applyBorder="1" applyAlignment="1">
      <alignment horizontal="center"/>
    </xf>
    <xf numFmtId="2" fontId="0" fillId="6" borderId="6" xfId="0" applyNumberFormat="1" applyFill="1" applyBorder="1"/>
    <xf numFmtId="1" fontId="0" fillId="0" borderId="6" xfId="0" applyNumberFormat="1" applyBorder="1" applyAlignment="1">
      <alignment horizontal="center"/>
    </xf>
    <xf numFmtId="0" fontId="0" fillId="0" borderId="6" xfId="0" applyBorder="1" applyAlignment="1">
      <alignment horizontal="center"/>
    </xf>
    <xf numFmtId="2" fontId="0" fillId="5" borderId="6" xfId="0" applyNumberFormat="1" applyFill="1" applyBorder="1"/>
    <xf numFmtId="2" fontId="2" fillId="7" borderId="6" xfId="0" applyNumberFormat="1" applyFont="1" applyFill="1" applyBorder="1" applyAlignment="1">
      <alignment horizontal="center"/>
    </xf>
    <xf numFmtId="2" fontId="5" fillId="5" borderId="6" xfId="0" applyNumberFormat="1" applyFont="1" applyFill="1" applyBorder="1" applyAlignment="1">
      <alignment horizontal="center"/>
    </xf>
    <xf numFmtId="17" fontId="2" fillId="8" borderId="5" xfId="0" applyNumberFormat="1" applyFont="1" applyFill="1" applyBorder="1"/>
    <xf numFmtId="4" fontId="2" fillId="3" borderId="5" xfId="0" applyNumberFormat="1" applyFont="1" applyFill="1" applyBorder="1"/>
    <xf numFmtId="2" fontId="0" fillId="0" borderId="5" xfId="0" applyNumberFormat="1" applyBorder="1"/>
    <xf numFmtId="4" fontId="2" fillId="4" borderId="5" xfId="0" applyNumberFormat="1" applyFont="1" applyFill="1" applyBorder="1"/>
    <xf numFmtId="3" fontId="2" fillId="0" borderId="5" xfId="0" applyNumberFormat="1" applyFont="1" applyBorder="1" applyAlignment="1">
      <alignment horizontal="center"/>
    </xf>
    <xf numFmtId="4" fontId="2" fillId="0" borderId="0" xfId="0" applyNumberFormat="1" applyFont="1" applyFill="1" applyBorder="1"/>
    <xf numFmtId="164" fontId="0" fillId="0" borderId="0" xfId="1" applyFont="1" applyFill="1" applyBorder="1"/>
    <xf numFmtId="2" fontId="0" fillId="0" borderId="0" xfId="0" applyNumberFormat="1" applyFill="1" applyBorder="1" applyAlignment="1"/>
    <xf numFmtId="0" fontId="0" fillId="0" borderId="0" xfId="0" applyAlignment="1"/>
    <xf numFmtId="2" fontId="5" fillId="5" borderId="5" xfId="0" applyNumberFormat="1" applyFont="1" applyFill="1" applyBorder="1" applyAlignment="1">
      <alignment horizontal="center" vertical="center"/>
    </xf>
    <xf numFmtId="2" fontId="0" fillId="5" borderId="5" xfId="0" applyNumberFormat="1" applyFill="1" applyBorder="1" applyAlignment="1">
      <alignment horizontal="center" vertical="center"/>
    </xf>
    <xf numFmtId="3" fontId="0" fillId="0" borderId="5" xfId="0" applyNumberFormat="1" applyBorder="1" applyAlignment="1">
      <alignment horizontal="center" vertical="center"/>
    </xf>
    <xf numFmtId="2" fontId="0" fillId="6" borderId="5" xfId="0" applyNumberFormat="1" applyFill="1" applyBorder="1" applyAlignment="1">
      <alignment horizontal="center" vertical="center"/>
    </xf>
    <xf numFmtId="1" fontId="0" fillId="0" borderId="5" xfId="0" applyNumberFormat="1" applyBorder="1" applyAlignment="1">
      <alignment horizontal="center" vertical="center"/>
    </xf>
    <xf numFmtId="0" fontId="0" fillId="0" borderId="5" xfId="0" applyBorder="1" applyAlignment="1">
      <alignment horizontal="center" vertical="center"/>
    </xf>
    <xf numFmtId="2" fontId="2" fillId="7" borderId="5" xfId="0" applyNumberFormat="1" applyFont="1" applyFill="1" applyBorder="1" applyAlignment="1">
      <alignment horizontal="center" vertical="center"/>
    </xf>
    <xf numFmtId="17" fontId="0" fillId="8" borderId="5" xfId="0" applyNumberFormat="1" applyFill="1" applyBorder="1" applyAlignment="1">
      <alignment horizontal="center" vertical="center"/>
    </xf>
    <xf numFmtId="4" fontId="2" fillId="0" borderId="5" xfId="0" applyNumberFormat="1" applyFont="1" applyBorder="1" applyAlignment="1">
      <alignment horizontal="center" vertical="center"/>
    </xf>
    <xf numFmtId="4" fontId="0" fillId="3" borderId="5" xfId="0" applyNumberFormat="1" applyFill="1" applyBorder="1" applyAlignment="1">
      <alignment horizontal="center" vertical="center"/>
    </xf>
    <xf numFmtId="4" fontId="0" fillId="0" borderId="5" xfId="0" applyNumberFormat="1" applyBorder="1" applyAlignment="1">
      <alignment horizontal="center" vertical="center"/>
    </xf>
    <xf numFmtId="164" fontId="0" fillId="4" borderId="5" xfId="1" applyFont="1" applyFill="1" applyBorder="1" applyAlignment="1">
      <alignment horizontal="center" vertical="center"/>
    </xf>
    <xf numFmtId="0" fontId="0" fillId="0" borderId="0" xfId="0" applyAlignment="1">
      <alignment horizontal="center" vertical="center"/>
    </xf>
    <xf numFmtId="17" fontId="0" fillId="8" borderId="6" xfId="0" applyNumberFormat="1" applyFill="1" applyBorder="1" applyAlignment="1">
      <alignment horizontal="left"/>
    </xf>
    <xf numFmtId="0" fontId="3" fillId="0" borderId="5" xfId="0" applyFont="1" applyBorder="1" applyAlignment="1">
      <alignment horizontal="center" vertical="center" wrapText="1"/>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17" fontId="6" fillId="0" borderId="8" xfId="0" applyNumberFormat="1" applyFont="1" applyFill="1" applyBorder="1" applyAlignment="1">
      <alignment horizontal="center" vertical="center"/>
    </xf>
    <xf numFmtId="17" fontId="6" fillId="0" borderId="9" xfId="0" applyNumberFormat="1" applyFont="1" applyFill="1" applyBorder="1" applyAlignment="1">
      <alignment horizontal="center" vertical="center"/>
    </xf>
    <xf numFmtId="17" fontId="6" fillId="0" borderId="10"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3" fillId="4" borderId="5" xfId="1" applyFont="1" applyFill="1" applyBorder="1" applyAlignment="1">
      <alignment horizontal="center" vertical="center" wrapText="1"/>
    </xf>
    <xf numFmtId="164" fontId="3" fillId="4" borderId="5" xfId="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734</xdr:colOff>
      <xdr:row>21</xdr:row>
      <xdr:rowOff>11208</xdr:rowOff>
    </xdr:from>
    <xdr:to>
      <xdr:col>33</xdr:col>
      <xdr:colOff>0</xdr:colOff>
      <xdr:row>22</xdr:row>
      <xdr:rowOff>2</xdr:rowOff>
    </xdr:to>
    <xdr:sp macro="" textlink="">
      <xdr:nvSpPr>
        <xdr:cNvPr id="3" name="Rectángulo 2"/>
        <xdr:cNvSpPr/>
      </xdr:nvSpPr>
      <xdr:spPr>
        <a:xfrm>
          <a:off x="30088528" y="3832414"/>
          <a:ext cx="1747384" cy="145676"/>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anabria/Nueva%20carpeta%20(2)/1.%20ARCHIVOS%20EFICIENCIA%20ENERGETICA/2.%20INFORME%20TRIMESTRAL/6.%20A&#209;O%202022/MEMORIA%20DE%20CALCULO%20INDICADOR%20DE%20EFICIENC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O ENERGETICO"/>
      <sheetName val="MENSUAL"/>
      <sheetName val="BIMESTRAL"/>
      <sheetName val="TRIMESTRAL"/>
      <sheetName val="SEMESTRAL"/>
      <sheetName val="ACUMULADO 2021"/>
      <sheetName val="GRAFICA INDICADOR 2015-2025"/>
      <sheetName val="MENSUAL COMPRESORES"/>
      <sheetName val="GRAFICA INDICADOR 2015-2023 U2"/>
      <sheetName val="INDICADOR 2015-2025 ajuste meta"/>
      <sheetName val="Resumen"/>
    </sheetNames>
    <sheetDataSet>
      <sheetData sheetId="0">
        <row r="89">
          <cell r="A89">
            <v>44562</v>
          </cell>
          <cell r="B89">
            <v>9141.81</v>
          </cell>
          <cell r="F89">
            <v>16410.060000000001</v>
          </cell>
          <cell r="J89">
            <v>588</v>
          </cell>
          <cell r="K89">
            <v>5947.08</v>
          </cell>
          <cell r="L89">
            <v>13492.8</v>
          </cell>
          <cell r="O89">
            <v>28014.57</v>
          </cell>
          <cell r="S89">
            <v>434</v>
          </cell>
          <cell r="T89">
            <v>11700.84</v>
          </cell>
          <cell r="W89">
            <v>24864.52</v>
          </cell>
          <cell r="AA89">
            <v>383</v>
          </cell>
        </row>
        <row r="90">
          <cell r="A90">
            <v>44593</v>
          </cell>
          <cell r="B90">
            <v>8668.2099999999991</v>
          </cell>
          <cell r="F90">
            <v>15904.95</v>
          </cell>
          <cell r="J90">
            <v>488</v>
          </cell>
          <cell r="K90">
            <v>5835.53</v>
          </cell>
          <cell r="L90">
            <v>14835.91</v>
          </cell>
          <cell r="O90">
            <v>30550.05</v>
          </cell>
          <cell r="S90">
            <v>465</v>
          </cell>
          <cell r="T90">
            <v>16541.27</v>
          </cell>
          <cell r="W90">
            <v>35207.07</v>
          </cell>
          <cell r="AA90">
            <v>544</v>
          </cell>
        </row>
        <row r="91">
          <cell r="A91">
            <v>44621</v>
          </cell>
          <cell r="B91">
            <v>292.02999999999997</v>
          </cell>
          <cell r="F91">
            <v>433.22</v>
          </cell>
          <cell r="J91">
            <v>13</v>
          </cell>
          <cell r="K91">
            <v>5946.58</v>
          </cell>
          <cell r="L91">
            <v>3087.32</v>
          </cell>
          <cell r="O91">
            <v>5813.24</v>
          </cell>
          <cell r="S91">
            <v>109</v>
          </cell>
          <cell r="T91">
            <v>2914.13</v>
          </cell>
          <cell r="W91">
            <v>5980</v>
          </cell>
          <cell r="AA91">
            <v>109</v>
          </cell>
        </row>
        <row r="92">
          <cell r="A92">
            <v>44652</v>
          </cell>
          <cell r="B92">
            <v>0</v>
          </cell>
          <cell r="F92">
            <v>0</v>
          </cell>
          <cell r="J92">
            <v>0</v>
          </cell>
          <cell r="L92">
            <v>0</v>
          </cell>
          <cell r="O92">
            <v>0</v>
          </cell>
          <cell r="S92">
            <v>0</v>
          </cell>
          <cell r="T92">
            <v>0</v>
          </cell>
          <cell r="W92">
            <v>0</v>
          </cell>
          <cell r="AA92">
            <v>0</v>
          </cell>
        </row>
        <row r="93">
          <cell r="A93">
            <v>44682</v>
          </cell>
          <cell r="B93">
            <v>0</v>
          </cell>
          <cell r="F93">
            <v>0</v>
          </cell>
          <cell r="J93">
            <v>0</v>
          </cell>
          <cell r="L93">
            <v>0</v>
          </cell>
          <cell r="O93">
            <v>0</v>
          </cell>
          <cell r="S93">
            <v>0</v>
          </cell>
          <cell r="T93">
            <v>0</v>
          </cell>
          <cell r="W93">
            <v>0</v>
          </cell>
          <cell r="AA93">
            <v>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30"/>
  <sheetViews>
    <sheetView tabSelected="1" zoomScale="85" zoomScaleNormal="85" workbookViewId="0">
      <pane xSplit="1" ySplit="1" topLeftCell="R2" activePane="bottomRight" state="frozen"/>
      <selection pane="topRight" activeCell="B1" sqref="B1"/>
      <selection pane="bottomLeft" activeCell="A2" sqref="A2"/>
      <selection pane="bottomRight" activeCell="W35" sqref="W35"/>
    </sheetView>
  </sheetViews>
  <sheetFormatPr baseColWidth="10" defaultRowHeight="12.75" x14ac:dyDescent="0.2"/>
  <cols>
    <col min="1" max="1" width="19" style="30" customWidth="1"/>
    <col min="2" max="2" width="11.5703125" bestFit="1" customWidth="1"/>
    <col min="3" max="3" width="11.85546875" bestFit="1" customWidth="1"/>
    <col min="4" max="4" width="12.7109375" bestFit="1" customWidth="1"/>
    <col min="5" max="5" width="10.5703125" customWidth="1"/>
    <col min="6" max="6" width="11.85546875" customWidth="1"/>
    <col min="7" max="7" width="13.140625" customWidth="1"/>
    <col min="8" max="8" width="9.7109375" customWidth="1"/>
    <col min="9" max="11" width="13.7109375" style="33" customWidth="1"/>
    <col min="12" max="12" width="11.5703125" bestFit="1" customWidth="1"/>
    <col min="13" max="14" width="13.5703125" customWidth="1"/>
    <col min="15" max="15" width="13.85546875" customWidth="1"/>
    <col min="16" max="16" width="14.5703125" customWidth="1"/>
    <col min="17" max="17" width="15.7109375" customWidth="1"/>
    <col min="18" max="18" width="16.5703125" customWidth="1"/>
    <col min="19" max="19" width="14.28515625" customWidth="1"/>
    <col min="20" max="20" width="15" customWidth="1"/>
    <col min="21" max="21" width="10.5703125" style="60" customWidth="1"/>
    <col min="22" max="22" width="11.140625" style="60" customWidth="1"/>
    <col min="23" max="23" width="11.42578125" style="60" customWidth="1"/>
    <col min="24" max="24" width="9" customWidth="1"/>
    <col min="25" max="25" width="15.140625" bestFit="1" customWidth="1"/>
    <col min="26" max="26" width="13.140625" customWidth="1"/>
    <col min="27" max="27" width="12.7109375" bestFit="1" customWidth="1"/>
    <col min="28" max="28" width="10.7109375" customWidth="1"/>
    <col min="29" max="29" width="24.42578125" customWidth="1"/>
    <col min="30" max="30" width="20.7109375" customWidth="1"/>
    <col min="31" max="31" width="20.28515625" customWidth="1"/>
    <col min="32" max="32" width="21" customWidth="1"/>
    <col min="33" max="33" width="26.140625" bestFit="1" customWidth="1"/>
  </cols>
  <sheetData>
    <row r="1" spans="1:33" s="5" customFormat="1" ht="51" customHeight="1" x14ac:dyDescent="0.2">
      <c r="A1" s="86" t="s">
        <v>0</v>
      </c>
      <c r="B1" s="88" t="s">
        <v>1</v>
      </c>
      <c r="C1" s="89"/>
      <c r="D1" s="90"/>
      <c r="E1" s="91" t="s">
        <v>2</v>
      </c>
      <c r="F1" s="92"/>
      <c r="G1" s="93"/>
      <c r="H1" s="94" t="s">
        <v>3</v>
      </c>
      <c r="I1" s="96" t="s">
        <v>4</v>
      </c>
      <c r="J1" s="97"/>
      <c r="K1" s="97"/>
      <c r="L1" s="81" t="s">
        <v>5</v>
      </c>
      <c r="M1" s="82"/>
      <c r="N1" s="82"/>
      <c r="O1" s="75" t="s">
        <v>6</v>
      </c>
      <c r="P1" s="75"/>
      <c r="Q1" s="75"/>
      <c r="R1" s="76" t="s">
        <v>7</v>
      </c>
      <c r="S1" s="77"/>
      <c r="T1" s="77"/>
      <c r="U1" s="78" t="s">
        <v>8</v>
      </c>
      <c r="V1" s="79"/>
      <c r="W1" s="79"/>
      <c r="X1" s="80"/>
      <c r="Y1" s="81" t="s">
        <v>9</v>
      </c>
      <c r="Z1" s="82"/>
      <c r="AA1" s="82"/>
      <c r="AB1" s="1"/>
      <c r="AC1" s="2" t="s">
        <v>10</v>
      </c>
      <c r="AD1" s="3" t="s">
        <v>11</v>
      </c>
      <c r="AE1" s="1"/>
      <c r="AF1" s="4" t="s">
        <v>12</v>
      </c>
      <c r="AG1" s="4" t="s">
        <v>13</v>
      </c>
    </row>
    <row r="2" spans="1:33" s="5" customFormat="1" ht="25.5" x14ac:dyDescent="0.2">
      <c r="A2" s="87"/>
      <c r="B2" s="6" t="s">
        <v>14</v>
      </c>
      <c r="C2" s="6" t="s">
        <v>15</v>
      </c>
      <c r="D2" s="6" t="s">
        <v>16</v>
      </c>
      <c r="E2" s="7" t="s">
        <v>14</v>
      </c>
      <c r="F2" s="7" t="s">
        <v>15</v>
      </c>
      <c r="G2" s="7" t="s">
        <v>16</v>
      </c>
      <c r="H2" s="95"/>
      <c r="I2" s="8" t="s">
        <v>14</v>
      </c>
      <c r="J2" s="8" t="s">
        <v>15</v>
      </c>
      <c r="K2" s="8" t="s">
        <v>16</v>
      </c>
      <c r="L2" s="9" t="s">
        <v>14</v>
      </c>
      <c r="M2" s="9" t="s">
        <v>15</v>
      </c>
      <c r="N2" s="9" t="s">
        <v>16</v>
      </c>
      <c r="O2" s="10" t="s">
        <v>14</v>
      </c>
      <c r="P2" s="10" t="s">
        <v>15</v>
      </c>
      <c r="Q2" s="10" t="s">
        <v>16</v>
      </c>
      <c r="R2" s="11" t="s">
        <v>14</v>
      </c>
      <c r="S2" s="11" t="s">
        <v>15</v>
      </c>
      <c r="T2" s="11" t="s">
        <v>16</v>
      </c>
      <c r="U2" s="12" t="s">
        <v>14</v>
      </c>
      <c r="V2" s="12" t="s">
        <v>15</v>
      </c>
      <c r="W2" s="12" t="s">
        <v>16</v>
      </c>
      <c r="X2" s="13" t="s">
        <v>17</v>
      </c>
      <c r="Y2" s="9" t="s">
        <v>14</v>
      </c>
      <c r="Z2" s="9" t="s">
        <v>15</v>
      </c>
      <c r="AA2" s="9" t="s">
        <v>16</v>
      </c>
      <c r="AB2" s="10"/>
      <c r="AC2" s="14" t="s">
        <v>18</v>
      </c>
      <c r="AD2" s="14" t="s">
        <v>18</v>
      </c>
      <c r="AE2" s="10"/>
      <c r="AF2" s="15" t="s">
        <v>18</v>
      </c>
      <c r="AG2" s="15" t="s">
        <v>18</v>
      </c>
    </row>
    <row r="3" spans="1:33" s="73" customFormat="1" x14ac:dyDescent="0.2">
      <c r="A3" s="68">
        <f>'[1]CONSUMO ENERGETICO'!A89</f>
        <v>44562</v>
      </c>
      <c r="B3" s="69">
        <f>'[1]CONSUMO ENERGETICO'!F89</f>
        <v>16410.060000000001</v>
      </c>
      <c r="C3" s="69">
        <f>'[1]CONSUMO ENERGETICO'!O89</f>
        <v>28014.57</v>
      </c>
      <c r="D3" s="69">
        <f>'[1]CONSUMO ENERGETICO'!W89</f>
        <v>24864.52</v>
      </c>
      <c r="E3" s="70">
        <f>'[1]CONSUMO ENERGETICO'!B89</f>
        <v>9141.81</v>
      </c>
      <c r="F3" s="70">
        <f>'[1]CONSUMO ENERGETICO'!L89</f>
        <v>13492.8</v>
      </c>
      <c r="G3" s="70">
        <f>'[1]CONSUMO ENERGETICO'!T89</f>
        <v>11700.84</v>
      </c>
      <c r="H3" s="71">
        <f>'[1]CONSUMO ENERGETICO'!K89</f>
        <v>5947.08</v>
      </c>
      <c r="I3" s="72">
        <f t="shared" ref="I3:I7" si="0">+E3*H3*3.97/1000</f>
        <v>215837.28939675598</v>
      </c>
      <c r="J3" s="72">
        <f t="shared" ref="J3:J7" si="1">+F3*H3*3.97/1000</f>
        <v>318563.76126527996</v>
      </c>
      <c r="K3" s="72">
        <f t="shared" ref="K3:K7" si="2">+G3*H3*3.97/1000</f>
        <v>276255.75124238402</v>
      </c>
      <c r="L3" s="62">
        <f t="shared" ref="L3:N5" si="3">+I3/B3</f>
        <v>13.152742244498555</v>
      </c>
      <c r="M3" s="62">
        <f t="shared" si="3"/>
        <v>11.371360019635496</v>
      </c>
      <c r="N3" s="62">
        <f t="shared" si="3"/>
        <v>11.110439744760164</v>
      </c>
      <c r="O3" s="63">
        <f>+'[1]CONSUMO ENERGETICO'!J89</f>
        <v>588</v>
      </c>
      <c r="P3" s="63">
        <f>+'[1]CONSUMO ENERGETICO'!S89</f>
        <v>434</v>
      </c>
      <c r="Q3" s="63">
        <f>+'[1]CONSUMO ENERGETICO'!AA89</f>
        <v>383</v>
      </c>
      <c r="R3" s="64">
        <f t="shared" ref="R3:R5" si="4">+B3/O3</f>
        <v>27.908265306122452</v>
      </c>
      <c r="S3" s="64">
        <f>+C3/P3</f>
        <v>64.549700460829499</v>
      </c>
      <c r="T3" s="64">
        <f t="shared" ref="T3:T5" si="5">+D3/Q3</f>
        <v>64.920417754569186</v>
      </c>
      <c r="U3" s="65">
        <v>36</v>
      </c>
      <c r="V3" s="66">
        <v>72</v>
      </c>
      <c r="W3" s="66">
        <v>70</v>
      </c>
      <c r="X3" s="65">
        <f t="shared" ref="X3:X7" si="6">+U3+V3+W3</f>
        <v>178</v>
      </c>
      <c r="Y3" s="62">
        <f t="shared" ref="Y3:Y5" si="7">L3-(U3-R3)*0.0361</f>
        <v>12.860630622049575</v>
      </c>
      <c r="Z3" s="62">
        <f t="shared" ref="Z3:Z5" si="8">M3-(V3-S3)*0.0227</f>
        <v>11.202238220096326</v>
      </c>
      <c r="AA3" s="62">
        <f t="shared" ref="AA3:AA5" si="9">N3-(W3-T3)*0.0199</f>
        <v>11.00935605807609</v>
      </c>
      <c r="AB3" s="66"/>
      <c r="AC3" s="67">
        <f t="shared" ref="AC3:AC5" si="10">L3*(U3/X3)+M3*(V3/X3)+N3*(W3/X3)</f>
        <v>11.629030473870309</v>
      </c>
      <c r="AD3" s="67">
        <f t="shared" ref="AD3:AD5" si="11">3.41214/AC3*100</f>
        <v>29.341568995513956</v>
      </c>
      <c r="AE3" s="66"/>
      <c r="AF3" s="61">
        <f t="shared" ref="AF3:AF5" si="12">+Y3*(U3/X3)+Z3*(V3/X3)+AA3*(W3/X3)</f>
        <v>11.461790889359813</v>
      </c>
      <c r="AG3" s="61">
        <f t="shared" ref="AG3:AG5" si="13">3.41214/AF3*100</f>
        <v>29.769693348423861</v>
      </c>
    </row>
    <row r="4" spans="1:33" s="73" customFormat="1" x14ac:dyDescent="0.2">
      <c r="A4" s="68">
        <f>'[1]CONSUMO ENERGETICO'!A90</f>
        <v>44593</v>
      </c>
      <c r="B4" s="69">
        <f>'[1]CONSUMO ENERGETICO'!F90</f>
        <v>15904.95</v>
      </c>
      <c r="C4" s="69">
        <f>'[1]CONSUMO ENERGETICO'!O90</f>
        <v>30550.05</v>
      </c>
      <c r="D4" s="69">
        <f>'[1]CONSUMO ENERGETICO'!W90</f>
        <v>35207.07</v>
      </c>
      <c r="E4" s="70">
        <f>'[1]CONSUMO ENERGETICO'!B90</f>
        <v>8668.2099999999991</v>
      </c>
      <c r="F4" s="70">
        <f>'[1]CONSUMO ENERGETICO'!L90</f>
        <v>14835.91</v>
      </c>
      <c r="G4" s="70">
        <f>'[1]CONSUMO ENERGETICO'!T90</f>
        <v>16541.27</v>
      </c>
      <c r="H4" s="71">
        <f>'[1]CONSUMO ENERGETICO'!K90</f>
        <v>5835.53</v>
      </c>
      <c r="I4" s="72">
        <f t="shared" si="0"/>
        <v>200816.89002016096</v>
      </c>
      <c r="J4" s="72">
        <f t="shared" si="1"/>
        <v>343704.32959273102</v>
      </c>
      <c r="K4" s="72">
        <f t="shared" si="2"/>
        <v>383212.49697270704</v>
      </c>
      <c r="L4" s="62">
        <f t="shared" si="3"/>
        <v>12.626062327776005</v>
      </c>
      <c r="M4" s="62">
        <f t="shared" si="3"/>
        <v>11.250532473522336</v>
      </c>
      <c r="N4" s="62">
        <f t="shared" si="3"/>
        <v>10.884532480910995</v>
      </c>
      <c r="O4" s="63">
        <f>+'[1]CONSUMO ENERGETICO'!J90</f>
        <v>488</v>
      </c>
      <c r="P4" s="63">
        <f>+'[1]CONSUMO ENERGETICO'!S90</f>
        <v>465</v>
      </c>
      <c r="Q4" s="63">
        <f>+'[1]CONSUMO ENERGETICO'!AA90</f>
        <v>544</v>
      </c>
      <c r="R4" s="64">
        <f t="shared" si="4"/>
        <v>32.592110655737706</v>
      </c>
      <c r="S4" s="64">
        <f>+C4/P4</f>
        <v>65.69903225806452</v>
      </c>
      <c r="T4" s="64">
        <f t="shared" si="5"/>
        <v>64.718878676470581</v>
      </c>
      <c r="U4" s="65">
        <v>36</v>
      </c>
      <c r="V4" s="66">
        <v>72</v>
      </c>
      <c r="W4" s="66">
        <v>70</v>
      </c>
      <c r="X4" s="65">
        <f t="shared" si="6"/>
        <v>178</v>
      </c>
      <c r="Y4" s="62">
        <f t="shared" si="7"/>
        <v>12.503037522448135</v>
      </c>
      <c r="Z4" s="62">
        <f t="shared" si="8"/>
        <v>11.107500505780401</v>
      </c>
      <c r="AA4" s="62">
        <f t="shared" si="9"/>
        <v>10.77943816657276</v>
      </c>
      <c r="AB4" s="66"/>
      <c r="AC4" s="67">
        <f t="shared" si="10"/>
        <v>11.384796941333224</v>
      </c>
      <c r="AD4" s="67">
        <f t="shared" si="11"/>
        <v>29.971022035641319</v>
      </c>
      <c r="AE4" s="66"/>
      <c r="AF4" s="61">
        <f t="shared" si="12"/>
        <v>11.260730667889971</v>
      </c>
      <c r="AG4" s="61">
        <f t="shared" si="13"/>
        <v>30.301230893744169</v>
      </c>
    </row>
    <row r="5" spans="1:33" s="73" customFormat="1" x14ac:dyDescent="0.2">
      <c r="A5" s="68">
        <f>'[1]CONSUMO ENERGETICO'!A91</f>
        <v>44621</v>
      </c>
      <c r="B5" s="69">
        <f>'[1]CONSUMO ENERGETICO'!F91</f>
        <v>433.22</v>
      </c>
      <c r="C5" s="69">
        <f>'[1]CONSUMO ENERGETICO'!O91</f>
        <v>5813.24</v>
      </c>
      <c r="D5" s="69">
        <f>'[1]CONSUMO ENERGETICO'!W91</f>
        <v>5980</v>
      </c>
      <c r="E5" s="70">
        <f>'[1]CONSUMO ENERGETICO'!B91</f>
        <v>292.02999999999997</v>
      </c>
      <c r="F5" s="70">
        <f>'[1]CONSUMO ENERGETICO'!L91</f>
        <v>3087.32</v>
      </c>
      <c r="G5" s="70">
        <f>'[1]CONSUMO ENERGETICO'!T91</f>
        <v>2914.13</v>
      </c>
      <c r="H5" s="71">
        <f>'[1]CONSUMO ENERGETICO'!K91</f>
        <v>5946.58</v>
      </c>
      <c r="I5" s="72">
        <f t="shared" si="0"/>
        <v>6894.221636878</v>
      </c>
      <c r="J5" s="72">
        <f t="shared" si="1"/>
        <v>72885.211601432005</v>
      </c>
      <c r="K5" s="72">
        <f t="shared" si="2"/>
        <v>68796.555486338009</v>
      </c>
      <c r="L5" s="62">
        <f t="shared" si="3"/>
        <v>15.913904337006601</v>
      </c>
      <c r="M5" s="62">
        <f t="shared" si="3"/>
        <v>12.537795033652836</v>
      </c>
      <c r="N5" s="62">
        <f t="shared" si="3"/>
        <v>11.504440716778932</v>
      </c>
      <c r="O5" s="63">
        <f>+'[1]CONSUMO ENERGETICO'!J91</f>
        <v>13</v>
      </c>
      <c r="P5" s="63">
        <f>+'[1]CONSUMO ENERGETICO'!S91</f>
        <v>109</v>
      </c>
      <c r="Q5" s="63">
        <f>+'[1]CONSUMO ENERGETICO'!AA91</f>
        <v>109</v>
      </c>
      <c r="R5" s="64">
        <f t="shared" si="4"/>
        <v>33.324615384615385</v>
      </c>
      <c r="S5" s="64">
        <f>+C5/P5</f>
        <v>53.332477064220178</v>
      </c>
      <c r="T5" s="64">
        <f t="shared" si="5"/>
        <v>54.862385321100916</v>
      </c>
      <c r="U5" s="65">
        <v>36</v>
      </c>
      <c r="V5" s="66">
        <v>72</v>
      </c>
      <c r="W5" s="66">
        <v>70</v>
      </c>
      <c r="X5" s="65">
        <f t="shared" si="6"/>
        <v>178</v>
      </c>
      <c r="Y5" s="62">
        <f t="shared" si="7"/>
        <v>15.817322952391216</v>
      </c>
      <c r="Z5" s="62">
        <f t="shared" si="8"/>
        <v>12.114042263010635</v>
      </c>
      <c r="AA5" s="62">
        <f t="shared" si="9"/>
        <v>11.203202184668839</v>
      </c>
      <c r="AB5" s="66"/>
      <c r="AC5" s="67">
        <f t="shared" si="10"/>
        <v>12.814228363650376</v>
      </c>
      <c r="AD5" s="67">
        <f t="shared" si="11"/>
        <v>26.627744591153728</v>
      </c>
      <c r="AE5" s="66"/>
      <c r="AF5" s="61">
        <f t="shared" si="12"/>
        <v>12.504824843537461</v>
      </c>
      <c r="AG5" s="61">
        <f t="shared" si="13"/>
        <v>27.286587718686889</v>
      </c>
    </row>
    <row r="6" spans="1:33" s="73" customFormat="1" x14ac:dyDescent="0.2">
      <c r="A6" s="68">
        <f>'[1]CONSUMO ENERGETICO'!A92</f>
        <v>44652</v>
      </c>
      <c r="B6" s="69">
        <f>'[1]CONSUMO ENERGETICO'!F92</f>
        <v>0</v>
      </c>
      <c r="C6" s="69">
        <f>'[1]CONSUMO ENERGETICO'!O92</f>
        <v>0</v>
      </c>
      <c r="D6" s="69">
        <f>'[1]CONSUMO ENERGETICO'!W92</f>
        <v>0</v>
      </c>
      <c r="E6" s="70">
        <f>'[1]CONSUMO ENERGETICO'!B92</f>
        <v>0</v>
      </c>
      <c r="F6" s="70">
        <f>'[1]CONSUMO ENERGETICO'!L92</f>
        <v>0</v>
      </c>
      <c r="G6" s="70">
        <f>'[1]CONSUMO ENERGETICO'!T92</f>
        <v>0</v>
      </c>
      <c r="H6" s="71">
        <f>'[1]CONSUMO ENERGETICO'!K92</f>
        <v>0</v>
      </c>
      <c r="I6" s="72">
        <f t="shared" si="0"/>
        <v>0</v>
      </c>
      <c r="J6" s="72">
        <f t="shared" si="1"/>
        <v>0</v>
      </c>
      <c r="K6" s="72">
        <f t="shared" si="2"/>
        <v>0</v>
      </c>
      <c r="L6" s="62" t="s">
        <v>24</v>
      </c>
      <c r="M6" s="62" t="s">
        <v>24</v>
      </c>
      <c r="N6" s="62" t="s">
        <v>24</v>
      </c>
      <c r="O6" s="63">
        <f>+'[1]CONSUMO ENERGETICO'!J92</f>
        <v>0</v>
      </c>
      <c r="P6" s="63">
        <f>+'[1]CONSUMO ENERGETICO'!S92</f>
        <v>0</v>
      </c>
      <c r="Q6" s="63">
        <f>+'[1]CONSUMO ENERGETICO'!AA92</f>
        <v>0</v>
      </c>
      <c r="R6" s="64" t="s">
        <v>24</v>
      </c>
      <c r="S6" s="64" t="s">
        <v>24</v>
      </c>
      <c r="T6" s="64" t="s">
        <v>24</v>
      </c>
      <c r="U6" s="65">
        <v>36</v>
      </c>
      <c r="V6" s="66">
        <v>72</v>
      </c>
      <c r="W6" s="66">
        <v>70</v>
      </c>
      <c r="X6" s="65">
        <f t="shared" si="6"/>
        <v>178</v>
      </c>
      <c r="Y6" s="62" t="s">
        <v>24</v>
      </c>
      <c r="Z6" s="62" t="s">
        <v>24</v>
      </c>
      <c r="AA6" s="62" t="s">
        <v>24</v>
      </c>
      <c r="AB6" s="66"/>
      <c r="AC6" s="67" t="s">
        <v>24</v>
      </c>
      <c r="AD6" s="67" t="s">
        <v>24</v>
      </c>
      <c r="AE6" s="66"/>
      <c r="AF6" s="61" t="s">
        <v>24</v>
      </c>
      <c r="AG6" s="61" t="s">
        <v>24</v>
      </c>
    </row>
    <row r="7" spans="1:33" s="73" customFormat="1" x14ac:dyDescent="0.2">
      <c r="A7" s="68">
        <f>'[1]CONSUMO ENERGETICO'!A93</f>
        <v>44682</v>
      </c>
      <c r="B7" s="69">
        <f>'[1]CONSUMO ENERGETICO'!F93</f>
        <v>0</v>
      </c>
      <c r="C7" s="69">
        <f>'[1]CONSUMO ENERGETICO'!O93</f>
        <v>0</v>
      </c>
      <c r="D7" s="69">
        <f>'[1]CONSUMO ENERGETICO'!W93</f>
        <v>0</v>
      </c>
      <c r="E7" s="70">
        <f>'[1]CONSUMO ENERGETICO'!B93</f>
        <v>0</v>
      </c>
      <c r="F7" s="70">
        <f>'[1]CONSUMO ENERGETICO'!L93</f>
        <v>0</v>
      </c>
      <c r="G7" s="70">
        <f>'[1]CONSUMO ENERGETICO'!T93</f>
        <v>0</v>
      </c>
      <c r="H7" s="71">
        <f>'[1]CONSUMO ENERGETICO'!K93</f>
        <v>0</v>
      </c>
      <c r="I7" s="72">
        <f t="shared" si="0"/>
        <v>0</v>
      </c>
      <c r="J7" s="72">
        <f t="shared" si="1"/>
        <v>0</v>
      </c>
      <c r="K7" s="72">
        <f t="shared" si="2"/>
        <v>0</v>
      </c>
      <c r="L7" s="62" t="s">
        <v>24</v>
      </c>
      <c r="M7" s="62" t="s">
        <v>24</v>
      </c>
      <c r="N7" s="62" t="s">
        <v>24</v>
      </c>
      <c r="O7" s="63">
        <f>+'[1]CONSUMO ENERGETICO'!J93</f>
        <v>0</v>
      </c>
      <c r="P7" s="63">
        <f>+'[1]CONSUMO ENERGETICO'!S93</f>
        <v>0</v>
      </c>
      <c r="Q7" s="63">
        <f>+'[1]CONSUMO ENERGETICO'!AA93</f>
        <v>0</v>
      </c>
      <c r="R7" s="64" t="s">
        <v>24</v>
      </c>
      <c r="S7" s="64" t="s">
        <v>24</v>
      </c>
      <c r="T7" s="64" t="s">
        <v>24</v>
      </c>
      <c r="U7" s="65">
        <v>36</v>
      </c>
      <c r="V7" s="66">
        <v>72</v>
      </c>
      <c r="W7" s="66">
        <v>70</v>
      </c>
      <c r="X7" s="65">
        <f t="shared" si="6"/>
        <v>178</v>
      </c>
      <c r="Y7" s="62" t="s">
        <v>24</v>
      </c>
      <c r="Z7" s="62" t="s">
        <v>24</v>
      </c>
      <c r="AA7" s="62" t="s">
        <v>24</v>
      </c>
      <c r="AB7" s="66"/>
      <c r="AC7" s="67" t="s">
        <v>24</v>
      </c>
      <c r="AD7" s="67" t="s">
        <v>24</v>
      </c>
      <c r="AE7" s="66"/>
      <c r="AF7" s="61" t="s">
        <v>24</v>
      </c>
      <c r="AG7" s="61" t="s">
        <v>24</v>
      </c>
    </row>
    <row r="8" spans="1:33" x14ac:dyDescent="0.2">
      <c r="A8" s="16"/>
      <c r="B8" s="17"/>
      <c r="C8" s="17"/>
      <c r="D8" s="17"/>
      <c r="E8" s="18"/>
      <c r="F8" s="18"/>
      <c r="G8" s="18"/>
      <c r="H8" s="19"/>
      <c r="I8" s="20"/>
      <c r="J8" s="20"/>
      <c r="K8" s="20"/>
      <c r="L8" s="21"/>
      <c r="M8" s="21"/>
      <c r="N8" s="21"/>
      <c r="O8" s="22"/>
      <c r="P8" s="22"/>
      <c r="Q8" s="22"/>
      <c r="R8" s="23"/>
      <c r="S8" s="23"/>
      <c r="T8" s="23"/>
      <c r="U8" s="24"/>
      <c r="V8" s="25"/>
      <c r="W8" s="25"/>
      <c r="X8" s="24"/>
      <c r="Y8" s="26"/>
      <c r="Z8" s="26"/>
      <c r="AA8" s="26"/>
      <c r="AB8" s="25"/>
      <c r="AC8" s="27"/>
      <c r="AD8" s="27"/>
      <c r="AE8" s="25"/>
      <c r="AF8" s="28"/>
      <c r="AG8" s="28"/>
    </row>
    <row r="9" spans="1:33" x14ac:dyDescent="0.2">
      <c r="A9" s="16"/>
      <c r="B9" s="17"/>
      <c r="C9" s="17"/>
      <c r="D9" s="17"/>
      <c r="E9" s="18"/>
      <c r="F9" s="18"/>
      <c r="G9" s="18"/>
      <c r="H9" s="19"/>
      <c r="I9" s="20"/>
      <c r="J9" s="20"/>
      <c r="K9" s="20"/>
      <c r="L9" s="21"/>
      <c r="M9" s="21"/>
      <c r="N9" s="21"/>
      <c r="O9" s="22"/>
      <c r="P9" s="22"/>
      <c r="Q9" s="22"/>
      <c r="R9" s="23"/>
      <c r="S9" s="23"/>
      <c r="T9" s="23"/>
      <c r="U9" s="24"/>
      <c r="V9" s="25"/>
      <c r="W9" s="25"/>
      <c r="X9" s="24"/>
      <c r="Y9" s="26"/>
      <c r="Z9" s="26"/>
      <c r="AA9" s="26"/>
      <c r="AB9" s="25"/>
      <c r="AC9" s="27"/>
      <c r="AD9" s="27"/>
      <c r="AE9" s="25"/>
      <c r="AF9" s="28"/>
      <c r="AG9" s="28"/>
    </row>
    <row r="10" spans="1:33" x14ac:dyDescent="0.2">
      <c r="A10" s="16"/>
      <c r="B10" s="17"/>
      <c r="C10" s="17"/>
      <c r="D10" s="17"/>
      <c r="E10" s="18"/>
      <c r="F10" s="18"/>
      <c r="G10" s="18"/>
      <c r="H10" s="19"/>
      <c r="I10" s="20"/>
      <c r="J10" s="20"/>
      <c r="K10" s="20"/>
      <c r="L10" s="21"/>
      <c r="M10" s="21"/>
      <c r="N10" s="21"/>
      <c r="O10" s="22"/>
      <c r="P10" s="22"/>
      <c r="Q10" s="22"/>
      <c r="R10" s="23"/>
      <c r="S10" s="23"/>
      <c r="T10" s="23"/>
      <c r="U10" s="24"/>
      <c r="V10" s="25"/>
      <c r="W10" s="25"/>
      <c r="X10" s="24"/>
      <c r="Y10" s="26"/>
      <c r="Z10" s="26"/>
      <c r="AA10" s="26"/>
      <c r="AB10" s="25"/>
      <c r="AC10" s="27"/>
      <c r="AD10" s="27"/>
      <c r="AE10" s="25"/>
      <c r="AF10" s="28"/>
      <c r="AG10" s="28"/>
    </row>
    <row r="11" spans="1:33" s="30" customFormat="1" x14ac:dyDescent="0.2">
      <c r="A11" s="16"/>
      <c r="B11" s="17"/>
      <c r="C11" s="17"/>
      <c r="D11" s="17"/>
      <c r="E11" s="18"/>
      <c r="F11" s="18"/>
      <c r="G11" s="18"/>
      <c r="H11" s="19"/>
      <c r="I11" s="20"/>
      <c r="J11" s="20"/>
      <c r="K11" s="20"/>
      <c r="L11" s="21"/>
      <c r="M11" s="21"/>
      <c r="N11" s="21"/>
      <c r="O11" s="22"/>
      <c r="P11" s="22"/>
      <c r="Q11" s="22"/>
      <c r="R11" s="23"/>
      <c r="S11" s="23"/>
      <c r="T11" s="23"/>
      <c r="U11" s="24"/>
      <c r="V11" s="25"/>
      <c r="W11" s="25"/>
      <c r="X11" s="24"/>
      <c r="Y11" s="26"/>
      <c r="Z11" s="26"/>
      <c r="AA11" s="26"/>
      <c r="AB11" s="25"/>
      <c r="AC11" s="27"/>
      <c r="AD11" s="27"/>
      <c r="AE11" s="25"/>
      <c r="AF11" s="28"/>
      <c r="AG11" s="28"/>
    </row>
    <row r="12" spans="1:33" x14ac:dyDescent="0.2">
      <c r="A12" s="16"/>
      <c r="B12" s="17"/>
      <c r="C12" s="17"/>
      <c r="D12" s="17"/>
      <c r="E12" s="18"/>
      <c r="F12" s="18"/>
      <c r="G12" s="18"/>
      <c r="H12" s="19"/>
      <c r="I12" s="20"/>
      <c r="J12" s="20"/>
      <c r="K12" s="20"/>
      <c r="L12" s="21"/>
      <c r="M12" s="21"/>
      <c r="N12" s="21"/>
      <c r="O12" s="22"/>
      <c r="P12" s="22"/>
      <c r="Q12" s="22"/>
      <c r="R12" s="23"/>
      <c r="S12" s="23"/>
      <c r="T12" s="23"/>
      <c r="U12" s="24"/>
      <c r="V12" s="25"/>
      <c r="W12" s="25"/>
      <c r="X12" s="24"/>
      <c r="Y12" s="26"/>
      <c r="Z12" s="26"/>
      <c r="AA12" s="26"/>
      <c r="AB12" s="25"/>
      <c r="AC12" s="27"/>
      <c r="AD12" s="27"/>
      <c r="AE12" s="25"/>
      <c r="AF12" s="28"/>
      <c r="AG12" s="28"/>
    </row>
    <row r="13" spans="1:33" x14ac:dyDescent="0.2">
      <c r="A13" s="16"/>
      <c r="B13" s="17"/>
      <c r="C13" s="17"/>
      <c r="D13" s="17"/>
      <c r="E13" s="18"/>
      <c r="F13" s="18"/>
      <c r="G13" s="18"/>
      <c r="H13" s="19"/>
      <c r="I13" s="20"/>
      <c r="J13" s="20"/>
      <c r="K13" s="20"/>
      <c r="L13" s="21"/>
      <c r="M13" s="21"/>
      <c r="N13" s="21"/>
      <c r="O13" s="22"/>
      <c r="P13" s="22"/>
      <c r="Q13" s="22"/>
      <c r="R13" s="23"/>
      <c r="S13" s="23"/>
      <c r="T13" s="23"/>
      <c r="U13" s="24"/>
      <c r="V13" s="25"/>
      <c r="W13" s="25"/>
      <c r="X13" s="24"/>
      <c r="Y13" s="26"/>
      <c r="Z13" s="26"/>
      <c r="AA13" s="26"/>
      <c r="AB13" s="25"/>
      <c r="AC13" s="27"/>
      <c r="AD13" s="27"/>
      <c r="AE13" s="25"/>
      <c r="AF13" s="28"/>
      <c r="AG13" s="28"/>
    </row>
    <row r="14" spans="1:33" s="30" customFormat="1" x14ac:dyDescent="0.2">
      <c r="A14" s="16"/>
      <c r="B14" s="17"/>
      <c r="C14" s="17"/>
      <c r="D14" s="17"/>
      <c r="E14" s="18"/>
      <c r="F14" s="18"/>
      <c r="G14" s="18"/>
      <c r="H14" s="19"/>
      <c r="I14" s="20"/>
      <c r="J14" s="20"/>
      <c r="K14" s="20"/>
      <c r="L14" s="21"/>
      <c r="M14" s="21"/>
      <c r="N14" s="21"/>
      <c r="O14" s="22"/>
      <c r="P14" s="22"/>
      <c r="Q14" s="22"/>
      <c r="R14" s="23"/>
      <c r="S14" s="23"/>
      <c r="T14" s="23"/>
      <c r="U14" s="24"/>
      <c r="V14" s="25"/>
      <c r="W14" s="25"/>
      <c r="X14" s="24"/>
      <c r="Y14" s="26"/>
      <c r="Z14" s="26"/>
      <c r="AA14" s="26"/>
      <c r="AB14" s="25"/>
      <c r="AC14" s="27"/>
      <c r="AD14" s="27"/>
      <c r="AE14" s="25"/>
      <c r="AF14" s="28"/>
      <c r="AG14" s="28"/>
    </row>
    <row r="15" spans="1:33" ht="7.5" customHeight="1" x14ac:dyDescent="0.2">
      <c r="A15" s="31"/>
      <c r="B15" s="32"/>
      <c r="L15" s="34"/>
      <c r="M15" s="34"/>
      <c r="N15" s="34"/>
      <c r="O15" s="30"/>
      <c r="P15" s="30"/>
      <c r="Q15" s="30"/>
      <c r="R15" s="30"/>
      <c r="S15" s="30"/>
      <c r="T15" s="30"/>
      <c r="U15" s="35"/>
      <c r="V15" s="35"/>
      <c r="W15" s="35"/>
      <c r="X15" s="30"/>
      <c r="Y15" s="36"/>
      <c r="Z15" s="36"/>
      <c r="AA15" s="36"/>
      <c r="AB15" s="37"/>
      <c r="AC15" s="29"/>
      <c r="AD15" s="29"/>
      <c r="AE15" s="37"/>
      <c r="AF15" s="37"/>
      <c r="AG15" s="37"/>
    </row>
    <row r="16" spans="1:33" ht="3.75" customHeight="1" thickBot="1" x14ac:dyDescent="0.25">
      <c r="A16" s="38"/>
      <c r="B16" s="32"/>
      <c r="L16" s="34"/>
      <c r="M16" s="34"/>
      <c r="N16" s="34"/>
      <c r="O16" s="30"/>
      <c r="P16" s="30"/>
      <c r="Q16" s="30"/>
      <c r="R16" s="30"/>
      <c r="S16" s="30"/>
      <c r="T16" s="30"/>
      <c r="U16" s="35"/>
      <c r="V16" s="35"/>
      <c r="W16" s="35"/>
      <c r="X16" s="30"/>
      <c r="Y16" s="36"/>
      <c r="Z16" s="36"/>
      <c r="AA16" s="36"/>
      <c r="AB16" s="37"/>
      <c r="AC16" s="29"/>
      <c r="AD16" s="29"/>
      <c r="AE16" s="37"/>
      <c r="AF16" s="37"/>
      <c r="AG16" s="37"/>
    </row>
    <row r="17" spans="1:33" s="39" customFormat="1" ht="15" customHeight="1" thickBot="1" x14ac:dyDescent="0.25">
      <c r="A17" s="83" t="s">
        <v>19</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5"/>
    </row>
    <row r="18" spans="1:33" x14ac:dyDescent="0.2">
      <c r="A18" s="74">
        <v>44562</v>
      </c>
      <c r="B18" s="40">
        <f>+SUM(B$3)</f>
        <v>16410.060000000001</v>
      </c>
      <c r="C18" s="40">
        <f t="shared" ref="C18:K18" si="14">+SUM(C$3)</f>
        <v>28014.57</v>
      </c>
      <c r="D18" s="40">
        <f t="shared" si="14"/>
        <v>24864.52</v>
      </c>
      <c r="E18" s="41">
        <f t="shared" si="14"/>
        <v>9141.81</v>
      </c>
      <c r="F18" s="41">
        <f t="shared" si="14"/>
        <v>13492.8</v>
      </c>
      <c r="G18" s="41">
        <f t="shared" si="14"/>
        <v>11700.84</v>
      </c>
      <c r="H18" s="42">
        <f t="shared" ref="H18:H22" si="15">+H3</f>
        <v>5947.08</v>
      </c>
      <c r="I18" s="43">
        <f t="shared" si="14"/>
        <v>215837.28939675598</v>
      </c>
      <c r="J18" s="43">
        <f t="shared" si="14"/>
        <v>318563.76126527996</v>
      </c>
      <c r="K18" s="43">
        <f t="shared" si="14"/>
        <v>276255.75124238402</v>
      </c>
      <c r="L18" s="44">
        <f>+I18/B18</f>
        <v>13.152742244498555</v>
      </c>
      <c r="M18" s="44">
        <f t="shared" ref="M18:N22" si="16">+J18/C18</f>
        <v>11.371360019635496</v>
      </c>
      <c r="N18" s="44">
        <f t="shared" si="16"/>
        <v>11.110439744760164</v>
      </c>
      <c r="O18" s="45">
        <f>+SUM(O$3)</f>
        <v>588</v>
      </c>
      <c r="P18" s="45">
        <f>+SUM(P$3)</f>
        <v>434</v>
      </c>
      <c r="Q18" s="45">
        <f>+SUM(Q$3)</f>
        <v>383</v>
      </c>
      <c r="R18" s="46">
        <f>+B18/O18</f>
        <v>27.908265306122452</v>
      </c>
      <c r="S18" s="46">
        <f t="shared" ref="S18:T22" si="17">+C18/P18</f>
        <v>64.549700460829499</v>
      </c>
      <c r="T18" s="46">
        <f t="shared" si="17"/>
        <v>64.920417754569186</v>
      </c>
      <c r="U18" s="47">
        <v>36</v>
      </c>
      <c r="V18" s="48">
        <v>72</v>
      </c>
      <c r="W18" s="48">
        <v>70</v>
      </c>
      <c r="X18" s="47">
        <f t="shared" ref="X18:X22" si="18">+U18+V18+W18</f>
        <v>178</v>
      </c>
      <c r="Y18" s="49">
        <f>L18-(U18-R18)*0.0361</f>
        <v>12.860630622049575</v>
      </c>
      <c r="Z18" s="49">
        <f t="shared" ref="Z18:Z22" si="19">M18-(V18-S18)*0.0227</f>
        <v>11.202238220096326</v>
      </c>
      <c r="AA18" s="49">
        <f t="shared" ref="AA18:AA22" si="20">N18-(W18-T18)*0.0199</f>
        <v>11.00935605807609</v>
      </c>
      <c r="AB18" s="37"/>
      <c r="AC18" s="50">
        <f>L18*(U18/X18)+M18*(V18/X18)+N18*(W18/X18)</f>
        <v>11.629030473870309</v>
      </c>
      <c r="AD18" s="50">
        <f t="shared" ref="AD18:AD22" si="21">3.41214/AC18*100</f>
        <v>29.341568995513956</v>
      </c>
      <c r="AE18" s="37"/>
      <c r="AF18" s="51">
        <f>+Y18*(U18/X18)+Z18*(V18/X18)+AA18*(W18/X18)</f>
        <v>11.461790889359813</v>
      </c>
      <c r="AG18" s="51">
        <f t="shared" ref="AG18:AG22" si="22">3.41214/AF18*100</f>
        <v>29.769693348423861</v>
      </c>
    </row>
    <row r="19" spans="1:33" x14ac:dyDescent="0.2">
      <c r="A19" s="52" t="s">
        <v>20</v>
      </c>
      <c r="B19" s="17">
        <f>+SUM(B$3:B4)</f>
        <v>32315.010000000002</v>
      </c>
      <c r="C19" s="17">
        <f>+SUM(C$3:C4)</f>
        <v>58564.619999999995</v>
      </c>
      <c r="D19" s="17">
        <f>+SUM(D$3:D4)</f>
        <v>60071.59</v>
      </c>
      <c r="E19" s="53">
        <f>+SUM(E$3:E4)</f>
        <v>17810.019999999997</v>
      </c>
      <c r="F19" s="53">
        <f>+SUM(F$3:F4)</f>
        <v>28328.71</v>
      </c>
      <c r="G19" s="53">
        <f>+SUM(G$3:G4)</f>
        <v>28242.11</v>
      </c>
      <c r="H19" s="54">
        <f t="shared" si="15"/>
        <v>5835.53</v>
      </c>
      <c r="I19" s="55">
        <f>+SUM(I$3:I4)</f>
        <v>416654.17941691692</v>
      </c>
      <c r="J19" s="55">
        <f>+SUM(J$3:J4)</f>
        <v>662268.09085801104</v>
      </c>
      <c r="K19" s="55">
        <f>+SUM(K$3:K4)</f>
        <v>659468.24821509107</v>
      </c>
      <c r="L19" s="21">
        <f t="shared" ref="L19:L22" si="23">+I19/B19</f>
        <v>12.893518504772763</v>
      </c>
      <c r="M19" s="21">
        <f t="shared" si="16"/>
        <v>11.308330709872465</v>
      </c>
      <c r="N19" s="21">
        <f t="shared" si="16"/>
        <v>10.97803884024197</v>
      </c>
      <c r="O19" s="56">
        <f>+SUM(O$3:O4)</f>
        <v>1076</v>
      </c>
      <c r="P19" s="56">
        <f>+SUM(P$3:P4)</f>
        <v>899</v>
      </c>
      <c r="Q19" s="56">
        <f>+SUM(Q$3:Q4)</f>
        <v>927</v>
      </c>
      <c r="R19" s="23">
        <f t="shared" ref="R19:R22" si="24">+B19/O19</f>
        <v>30.032537174721192</v>
      </c>
      <c r="S19" s="23">
        <f t="shared" si="17"/>
        <v>65.144182424916565</v>
      </c>
      <c r="T19" s="23">
        <f t="shared" si="17"/>
        <v>64.802146709816611</v>
      </c>
      <c r="U19" s="24">
        <v>36</v>
      </c>
      <c r="V19" s="25">
        <v>72</v>
      </c>
      <c r="W19" s="25">
        <v>70</v>
      </c>
      <c r="X19" s="24">
        <f t="shared" si="18"/>
        <v>178</v>
      </c>
      <c r="Y19" s="26">
        <f t="shared" ref="Y19:Y22" si="25">L19-(U19-R19)*0.0361</f>
        <v>12.678093096780197</v>
      </c>
      <c r="Z19" s="26">
        <f t="shared" si="19"/>
        <v>11.15270365091807</v>
      </c>
      <c r="AA19" s="26">
        <f t="shared" si="20"/>
        <v>10.874601559767321</v>
      </c>
      <c r="AB19" s="37"/>
      <c r="AC19" s="27">
        <f t="shared" ref="AC19:AC22" si="26">L19*(U19/X19)+M19*(V19/X19)+N19*(W19/X19)</f>
        <v>11.499040427525701</v>
      </c>
      <c r="AD19" s="27">
        <f t="shared" si="21"/>
        <v>29.673258577578594</v>
      </c>
      <c r="AE19" s="37"/>
      <c r="AF19" s="28">
        <f t="shared" ref="AF19:AF22" si="27">+Y19*(U19/X19)+Z19*(V19/X19)+AA19*(W19/X19)</f>
        <v>11.351843390639891</v>
      </c>
      <c r="AG19" s="28">
        <f t="shared" si="22"/>
        <v>30.058025666681271</v>
      </c>
    </row>
    <row r="20" spans="1:33" s="30" customFormat="1" x14ac:dyDescent="0.2">
      <c r="A20" s="52" t="s">
        <v>21</v>
      </c>
      <c r="B20" s="17">
        <f>+SUM(B$3:B5)</f>
        <v>32748.230000000003</v>
      </c>
      <c r="C20" s="17">
        <f>+SUM(C$3:C5)</f>
        <v>64377.859999999993</v>
      </c>
      <c r="D20" s="17">
        <f>+SUM(D$3:D5)</f>
        <v>66051.59</v>
      </c>
      <c r="E20" s="53">
        <f>+SUM(E$3:E5)</f>
        <v>18102.049999999996</v>
      </c>
      <c r="F20" s="53">
        <f>+SUM(F$3:F5)</f>
        <v>31416.03</v>
      </c>
      <c r="G20" s="53">
        <f>+SUM(G$3:G5)</f>
        <v>31156.240000000002</v>
      </c>
      <c r="H20" s="54">
        <f t="shared" si="15"/>
        <v>5946.58</v>
      </c>
      <c r="I20" s="55">
        <f>+SUM(I$3:I5)</f>
        <v>423548.40105379489</v>
      </c>
      <c r="J20" s="55">
        <f>+SUM(J$3:J5)</f>
        <v>735153.30245944299</v>
      </c>
      <c r="K20" s="55">
        <f>+SUM(K$3:K5)</f>
        <v>728264.80370142905</v>
      </c>
      <c r="L20" s="21">
        <f t="shared" si="23"/>
        <v>12.933474604697562</v>
      </c>
      <c r="M20" s="21">
        <f t="shared" si="16"/>
        <v>11.419349796023711</v>
      </c>
      <c r="N20" s="21">
        <f t="shared" si="16"/>
        <v>11.025696787941502</v>
      </c>
      <c r="O20" s="56">
        <f>+SUM(O$3:O5)</f>
        <v>1089</v>
      </c>
      <c r="P20" s="56">
        <f>+SUM(P$3:P5)</f>
        <v>1008</v>
      </c>
      <c r="Q20" s="56">
        <f>+SUM(Q$3:Q5)</f>
        <v>1036</v>
      </c>
      <c r="R20" s="23">
        <f t="shared" si="24"/>
        <v>30.071836547291095</v>
      </c>
      <c r="S20" s="23">
        <f t="shared" si="17"/>
        <v>63.866924603174596</v>
      </c>
      <c r="T20" s="23">
        <f t="shared" si="17"/>
        <v>63.756361003861002</v>
      </c>
      <c r="U20" s="24">
        <v>36</v>
      </c>
      <c r="V20" s="25">
        <v>72</v>
      </c>
      <c r="W20" s="25">
        <v>70</v>
      </c>
      <c r="X20" s="24">
        <f t="shared" si="18"/>
        <v>178</v>
      </c>
      <c r="Y20" s="26">
        <f t="shared" si="25"/>
        <v>12.71946790405477</v>
      </c>
      <c r="Z20" s="26">
        <f t="shared" si="19"/>
        <v>11.234728984515774</v>
      </c>
      <c r="AA20" s="26">
        <f t="shared" si="20"/>
        <v>10.901448371918336</v>
      </c>
      <c r="AB20" s="37"/>
      <c r="AC20" s="27">
        <f t="shared" si="26"/>
        <v>11.570769922689465</v>
      </c>
      <c r="AD20" s="27">
        <f t="shared" si="21"/>
        <v>29.489308168759226</v>
      </c>
      <c r="AE20" s="37"/>
      <c r="AF20" s="28">
        <f t="shared" si="27"/>
        <v>11.403947850929164</v>
      </c>
      <c r="AG20" s="28">
        <f t="shared" si="22"/>
        <v>29.920691015103053</v>
      </c>
    </row>
    <row r="21" spans="1:33" x14ac:dyDescent="0.2">
      <c r="A21" s="52" t="s">
        <v>22</v>
      </c>
      <c r="B21" s="17">
        <f>+SUM(B$3:B6)</f>
        <v>32748.230000000003</v>
      </c>
      <c r="C21" s="17">
        <f>+SUM(C$3:C6)</f>
        <v>64377.859999999993</v>
      </c>
      <c r="D21" s="17">
        <f>+SUM(D$3:D6)</f>
        <v>66051.59</v>
      </c>
      <c r="E21" s="53">
        <f>+SUM(E$3:E6)</f>
        <v>18102.049999999996</v>
      </c>
      <c r="F21" s="53">
        <f>+SUM(F$3:F6)</f>
        <v>31416.03</v>
      </c>
      <c r="G21" s="53">
        <f>+SUM(G$3:G6)</f>
        <v>31156.240000000002</v>
      </c>
      <c r="H21" s="54">
        <f t="shared" si="15"/>
        <v>0</v>
      </c>
      <c r="I21" s="55">
        <f>+SUM(I$3:I6)</f>
        <v>423548.40105379489</v>
      </c>
      <c r="J21" s="55">
        <f>+SUM(J$3:J6)</f>
        <v>735153.30245944299</v>
      </c>
      <c r="K21" s="55">
        <f>+SUM(K$3:K6)</f>
        <v>728264.80370142905</v>
      </c>
      <c r="L21" s="21">
        <f t="shared" si="23"/>
        <v>12.933474604697562</v>
      </c>
      <c r="M21" s="21">
        <f t="shared" si="16"/>
        <v>11.419349796023711</v>
      </c>
      <c r="N21" s="21">
        <f t="shared" si="16"/>
        <v>11.025696787941502</v>
      </c>
      <c r="O21" s="56">
        <f>+SUM(O$3:O6)</f>
        <v>1089</v>
      </c>
      <c r="P21" s="56">
        <f>+SUM(P$3:P6)</f>
        <v>1008</v>
      </c>
      <c r="Q21" s="56">
        <f>+SUM(Q$3:Q6)</f>
        <v>1036</v>
      </c>
      <c r="R21" s="23">
        <f t="shared" si="24"/>
        <v>30.071836547291095</v>
      </c>
      <c r="S21" s="23">
        <f t="shared" si="17"/>
        <v>63.866924603174596</v>
      </c>
      <c r="T21" s="23">
        <f t="shared" si="17"/>
        <v>63.756361003861002</v>
      </c>
      <c r="U21" s="24">
        <v>36</v>
      </c>
      <c r="V21" s="25">
        <v>72</v>
      </c>
      <c r="W21" s="25">
        <v>70</v>
      </c>
      <c r="X21" s="24">
        <f t="shared" si="18"/>
        <v>178</v>
      </c>
      <c r="Y21" s="26">
        <f t="shared" si="25"/>
        <v>12.71946790405477</v>
      </c>
      <c r="Z21" s="26">
        <f t="shared" si="19"/>
        <v>11.234728984515774</v>
      </c>
      <c r="AA21" s="26">
        <f t="shared" si="20"/>
        <v>10.901448371918336</v>
      </c>
      <c r="AB21" s="37"/>
      <c r="AC21" s="27">
        <f t="shared" si="26"/>
        <v>11.570769922689465</v>
      </c>
      <c r="AD21" s="27">
        <f t="shared" si="21"/>
        <v>29.489308168759226</v>
      </c>
      <c r="AE21" s="37"/>
      <c r="AF21" s="28">
        <f t="shared" si="27"/>
        <v>11.403947850929164</v>
      </c>
      <c r="AG21" s="28">
        <f t="shared" si="22"/>
        <v>29.920691015103053</v>
      </c>
    </row>
    <row r="22" spans="1:33" x14ac:dyDescent="0.2">
      <c r="A22" s="52" t="s">
        <v>23</v>
      </c>
      <c r="B22" s="17">
        <f>+SUM(B$3:B7)</f>
        <v>32748.230000000003</v>
      </c>
      <c r="C22" s="17">
        <f>+SUM(C$3:C7)</f>
        <v>64377.859999999993</v>
      </c>
      <c r="D22" s="17">
        <f>+SUM(D$3:D7)</f>
        <v>66051.59</v>
      </c>
      <c r="E22" s="53">
        <f>+SUM(E$3:E7)</f>
        <v>18102.049999999996</v>
      </c>
      <c r="F22" s="53">
        <f>+SUM(F$3:F7)</f>
        <v>31416.03</v>
      </c>
      <c r="G22" s="53">
        <f>+SUM(G$3:G7)</f>
        <v>31156.240000000002</v>
      </c>
      <c r="H22" s="54">
        <f t="shared" si="15"/>
        <v>0</v>
      </c>
      <c r="I22" s="55">
        <f>+SUM(I$3:I7)</f>
        <v>423548.40105379489</v>
      </c>
      <c r="J22" s="55">
        <f>+SUM(J$3:J7)</f>
        <v>735153.30245944299</v>
      </c>
      <c r="K22" s="55">
        <f>+SUM(K$3:K7)</f>
        <v>728264.80370142905</v>
      </c>
      <c r="L22" s="21">
        <f t="shared" si="23"/>
        <v>12.933474604697562</v>
      </c>
      <c r="M22" s="21">
        <f t="shared" si="16"/>
        <v>11.419349796023711</v>
      </c>
      <c r="N22" s="21">
        <f t="shared" si="16"/>
        <v>11.025696787941502</v>
      </c>
      <c r="O22" s="56">
        <f>+SUM(O$3:O7)</f>
        <v>1089</v>
      </c>
      <c r="P22" s="56">
        <f>+SUM(P$3:P7)</f>
        <v>1008</v>
      </c>
      <c r="Q22" s="56">
        <f>+SUM(Q$3:Q7)</f>
        <v>1036</v>
      </c>
      <c r="R22" s="23">
        <f t="shared" si="24"/>
        <v>30.071836547291095</v>
      </c>
      <c r="S22" s="23">
        <f t="shared" si="17"/>
        <v>63.866924603174596</v>
      </c>
      <c r="T22" s="23">
        <f t="shared" si="17"/>
        <v>63.756361003861002</v>
      </c>
      <c r="U22" s="24">
        <v>36</v>
      </c>
      <c r="V22" s="25">
        <v>72</v>
      </c>
      <c r="W22" s="25">
        <v>70</v>
      </c>
      <c r="X22" s="24">
        <f t="shared" si="18"/>
        <v>178</v>
      </c>
      <c r="Y22" s="26">
        <f t="shared" si="25"/>
        <v>12.71946790405477</v>
      </c>
      <c r="Z22" s="26">
        <f t="shared" si="19"/>
        <v>11.234728984515774</v>
      </c>
      <c r="AA22" s="26">
        <f t="shared" si="20"/>
        <v>10.901448371918336</v>
      </c>
      <c r="AB22" s="37"/>
      <c r="AC22" s="27">
        <f t="shared" si="26"/>
        <v>11.570769922689465</v>
      </c>
      <c r="AD22" s="27">
        <f t="shared" si="21"/>
        <v>29.489308168759226</v>
      </c>
      <c r="AE22" s="37"/>
      <c r="AF22" s="28">
        <f t="shared" si="27"/>
        <v>11.403947850929164</v>
      </c>
      <c r="AG22" s="28">
        <f t="shared" si="22"/>
        <v>29.920691015103053</v>
      </c>
    </row>
    <row r="23" spans="1:33" x14ac:dyDescent="0.2">
      <c r="A23" s="52"/>
      <c r="B23" s="17"/>
      <c r="C23" s="17"/>
      <c r="D23" s="17"/>
      <c r="E23" s="53"/>
      <c r="F23" s="53"/>
      <c r="G23" s="53"/>
      <c r="H23" s="54"/>
      <c r="I23" s="55"/>
      <c r="J23" s="55"/>
      <c r="K23" s="55"/>
      <c r="L23" s="21"/>
      <c r="M23" s="21"/>
      <c r="N23" s="21"/>
      <c r="O23" s="56"/>
      <c r="P23" s="56"/>
      <c r="Q23" s="56"/>
      <c r="R23" s="23"/>
      <c r="S23" s="23"/>
      <c r="T23" s="23"/>
      <c r="U23" s="24"/>
      <c r="V23" s="25"/>
      <c r="W23" s="25"/>
      <c r="X23" s="24"/>
      <c r="Y23" s="26"/>
      <c r="Z23" s="26"/>
      <c r="AA23" s="26"/>
      <c r="AB23" s="37"/>
      <c r="AC23" s="27"/>
      <c r="AD23" s="27"/>
      <c r="AE23" s="37"/>
      <c r="AF23" s="28"/>
      <c r="AG23" s="28"/>
    </row>
    <row r="24" spans="1:33" x14ac:dyDescent="0.2">
      <c r="A24" s="52"/>
      <c r="B24" s="17"/>
      <c r="C24" s="17"/>
      <c r="D24" s="17"/>
      <c r="E24" s="53"/>
      <c r="F24" s="53"/>
      <c r="G24" s="53"/>
      <c r="H24" s="54"/>
      <c r="I24" s="55"/>
      <c r="J24" s="55"/>
      <c r="K24" s="55"/>
      <c r="L24" s="21"/>
      <c r="M24" s="21"/>
      <c r="N24" s="21"/>
      <c r="O24" s="56"/>
      <c r="P24" s="56"/>
      <c r="Q24" s="56"/>
      <c r="R24" s="23"/>
      <c r="S24" s="23"/>
      <c r="T24" s="23"/>
      <c r="U24" s="24"/>
      <c r="V24" s="25"/>
      <c r="W24" s="25"/>
      <c r="X24" s="24"/>
      <c r="Y24" s="26"/>
      <c r="Z24" s="26"/>
      <c r="AA24" s="26"/>
      <c r="AB24" s="37"/>
      <c r="AC24" s="27"/>
      <c r="AD24" s="27"/>
      <c r="AE24" s="37"/>
      <c r="AF24" s="28"/>
      <c r="AG24" s="28"/>
    </row>
    <row r="25" spans="1:33" x14ac:dyDescent="0.2">
      <c r="A25" s="52"/>
      <c r="B25" s="17"/>
      <c r="C25" s="17"/>
      <c r="D25" s="17"/>
      <c r="E25" s="53"/>
      <c r="F25" s="53"/>
      <c r="G25" s="53"/>
      <c r="H25" s="54"/>
      <c r="I25" s="55"/>
      <c r="J25" s="55"/>
      <c r="K25" s="55"/>
      <c r="L25" s="21"/>
      <c r="M25" s="21"/>
      <c r="N25" s="21"/>
      <c r="O25" s="56"/>
      <c r="P25" s="56"/>
      <c r="Q25" s="56"/>
      <c r="R25" s="23"/>
      <c r="S25" s="23"/>
      <c r="T25" s="23"/>
      <c r="U25" s="24"/>
      <c r="V25" s="25"/>
      <c r="W25" s="25"/>
      <c r="X25" s="24"/>
      <c r="Y25" s="26"/>
      <c r="Z25" s="26"/>
      <c r="AA25" s="26"/>
      <c r="AB25" s="37"/>
      <c r="AC25" s="27"/>
      <c r="AD25" s="27"/>
      <c r="AE25" s="37"/>
      <c r="AF25" s="28"/>
      <c r="AG25" s="28"/>
    </row>
    <row r="26" spans="1:33" x14ac:dyDescent="0.2">
      <c r="A26" s="52"/>
      <c r="B26" s="17"/>
      <c r="C26" s="17"/>
      <c r="D26" s="17"/>
      <c r="E26" s="53"/>
      <c r="F26" s="53"/>
      <c r="G26" s="53"/>
      <c r="H26" s="54"/>
      <c r="I26" s="55"/>
      <c r="J26" s="55"/>
      <c r="K26" s="55"/>
      <c r="L26" s="21"/>
      <c r="M26" s="21"/>
      <c r="N26" s="21"/>
      <c r="O26" s="56"/>
      <c r="P26" s="56"/>
      <c r="Q26" s="56"/>
      <c r="R26" s="23"/>
      <c r="S26" s="23"/>
      <c r="T26" s="23"/>
      <c r="U26" s="24"/>
      <c r="V26" s="25"/>
      <c r="W26" s="25"/>
      <c r="X26" s="24"/>
      <c r="Y26" s="26"/>
      <c r="Z26" s="26"/>
      <c r="AA26" s="26"/>
      <c r="AB26" s="37"/>
      <c r="AC26" s="27"/>
      <c r="AD26" s="27"/>
      <c r="AE26" s="37"/>
      <c r="AF26" s="28"/>
      <c r="AG26" s="28"/>
    </row>
    <row r="27" spans="1:33" x14ac:dyDescent="0.2">
      <c r="A27" s="52"/>
      <c r="B27" s="17"/>
      <c r="C27" s="17"/>
      <c r="D27" s="17"/>
      <c r="E27" s="53"/>
      <c r="F27" s="53"/>
      <c r="G27" s="53"/>
      <c r="H27" s="54"/>
      <c r="I27" s="55"/>
      <c r="J27" s="55"/>
      <c r="K27" s="55"/>
      <c r="L27" s="21"/>
      <c r="M27" s="21"/>
      <c r="N27" s="21"/>
      <c r="O27" s="56"/>
      <c r="P27" s="56"/>
      <c r="Q27" s="56"/>
      <c r="R27" s="23"/>
      <c r="S27" s="23"/>
      <c r="T27" s="23"/>
      <c r="U27" s="24"/>
      <c r="V27" s="25"/>
      <c r="W27" s="25"/>
      <c r="X27" s="24"/>
      <c r="Y27" s="26"/>
      <c r="Z27" s="26"/>
      <c r="AA27" s="26"/>
      <c r="AB27" s="37"/>
      <c r="AC27" s="27"/>
      <c r="AD27" s="27"/>
      <c r="AE27" s="37"/>
      <c r="AF27" s="28"/>
      <c r="AG27" s="28"/>
    </row>
    <row r="28" spans="1:33" x14ac:dyDescent="0.2">
      <c r="A28" s="52"/>
      <c r="B28" s="17"/>
      <c r="C28" s="17"/>
      <c r="D28" s="17"/>
      <c r="E28" s="53"/>
      <c r="F28" s="53"/>
      <c r="G28" s="53"/>
      <c r="H28" s="54"/>
      <c r="I28" s="55"/>
      <c r="J28" s="55"/>
      <c r="K28" s="55"/>
      <c r="L28" s="21"/>
      <c r="M28" s="21"/>
      <c r="N28" s="21"/>
      <c r="O28" s="56"/>
      <c r="P28" s="56"/>
      <c r="Q28" s="56"/>
      <c r="R28" s="23"/>
      <c r="S28" s="23"/>
      <c r="T28" s="23"/>
      <c r="U28" s="24"/>
      <c r="V28" s="25"/>
      <c r="W28" s="25"/>
      <c r="X28" s="24"/>
      <c r="Y28" s="26"/>
      <c r="Z28" s="26"/>
      <c r="AA28" s="26"/>
      <c r="AB28" s="37"/>
      <c r="AC28" s="27"/>
      <c r="AD28" s="27"/>
      <c r="AE28" s="37"/>
      <c r="AF28" s="28"/>
      <c r="AG28" s="28"/>
    </row>
    <row r="29" spans="1:33" s="37" customFormat="1" x14ac:dyDescent="0.2">
      <c r="A29" s="52"/>
      <c r="B29" s="17"/>
      <c r="C29" s="17"/>
      <c r="D29" s="17"/>
      <c r="E29" s="53"/>
      <c r="F29" s="53"/>
      <c r="G29" s="53"/>
      <c r="H29" s="54"/>
      <c r="I29" s="55"/>
      <c r="J29" s="55"/>
      <c r="K29" s="55"/>
      <c r="L29" s="21"/>
      <c r="M29" s="21"/>
      <c r="N29" s="21"/>
      <c r="O29" s="56"/>
      <c r="P29" s="56"/>
      <c r="Q29" s="56"/>
      <c r="R29" s="23"/>
      <c r="S29" s="23"/>
      <c r="T29" s="23"/>
      <c r="U29" s="24"/>
      <c r="V29" s="25"/>
      <c r="W29" s="25"/>
      <c r="X29" s="24"/>
      <c r="Y29" s="26"/>
      <c r="Z29" s="26"/>
      <c r="AA29" s="26"/>
      <c r="AC29" s="27"/>
      <c r="AD29" s="27"/>
      <c r="AF29" s="28"/>
      <c r="AG29" s="28"/>
    </row>
    <row r="30" spans="1:33" s="37" customFormat="1" x14ac:dyDescent="0.2">
      <c r="A30" s="38"/>
      <c r="B30" s="57"/>
      <c r="E30" s="57"/>
      <c r="I30" s="58"/>
      <c r="J30" s="58"/>
      <c r="K30" s="58"/>
      <c r="L30" s="36"/>
      <c r="M30" s="36"/>
      <c r="N30" s="36"/>
      <c r="U30" s="59"/>
      <c r="V30" s="59"/>
      <c r="W30" s="59"/>
      <c r="X30" s="36"/>
      <c r="Y30" s="36"/>
      <c r="Z30" s="36"/>
      <c r="AA30" s="36"/>
    </row>
  </sheetData>
  <sheetProtection sheet="1" objects="1" scenarios="1"/>
  <mergeCells count="11">
    <mergeCell ref="O1:Q1"/>
    <mergeCell ref="R1:T1"/>
    <mergeCell ref="U1:X1"/>
    <mergeCell ref="Y1:AA1"/>
    <mergeCell ref="A17:AG17"/>
    <mergeCell ref="A1:A2"/>
    <mergeCell ref="B1:D1"/>
    <mergeCell ref="E1:G1"/>
    <mergeCell ref="H1:H2"/>
    <mergeCell ref="I1:K1"/>
    <mergeCell ref="L1:N1"/>
  </mergeCells>
  <pageMargins left="0.25" right="0.25" top="0.75" bottom="0.75" header="0.3" footer="0.3"/>
  <pageSetup scale="1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MENSUAL</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Alirio Sanabria Higuera</dc:creator>
  <cp:lastModifiedBy>Martha Ines Alcazar Espitia</cp:lastModifiedBy>
  <dcterms:created xsi:type="dcterms:W3CDTF">2022-06-07T12:58:37Z</dcterms:created>
  <dcterms:modified xsi:type="dcterms:W3CDTF">2022-06-07T13:21:41Z</dcterms:modified>
</cp:coreProperties>
</file>