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0" i="1" l="1"/>
  <c r="AE90" i="1"/>
  <c r="AD90" i="1"/>
  <c r="AC90" i="1"/>
  <c r="K90" i="1"/>
  <c r="AF89" i="1"/>
  <c r="AE89" i="1"/>
  <c r="AD89" i="1"/>
  <c r="AC89" i="1"/>
  <c r="J85" i="1"/>
  <c r="I85" i="1"/>
  <c r="H85" i="1"/>
  <c r="G85" i="1"/>
  <c r="Q77" i="1"/>
  <c r="P77" i="1"/>
  <c r="N77" i="1"/>
  <c r="O77" i="1" s="1"/>
  <c r="M77" i="1"/>
  <c r="Q76" i="1"/>
  <c r="P76" i="1"/>
  <c r="O76" i="1"/>
  <c r="N76" i="1"/>
  <c r="M76" i="1"/>
  <c r="Q75" i="1"/>
  <c r="P75" i="1"/>
  <c r="O75" i="1"/>
  <c r="N75" i="1"/>
  <c r="M75" i="1"/>
  <c r="Q74" i="1"/>
  <c r="P74" i="1"/>
  <c r="N74" i="1"/>
  <c r="O74" i="1" s="1"/>
  <c r="M74" i="1"/>
  <c r="Q73" i="1"/>
  <c r="P73" i="1"/>
  <c r="O73" i="1"/>
  <c r="N73" i="1"/>
  <c r="M73" i="1"/>
  <c r="N48" i="1"/>
  <c r="Q46" i="1"/>
  <c r="P46" i="1"/>
  <c r="O46" i="1"/>
  <c r="N46" i="1"/>
  <c r="N45" i="1"/>
  <c r="N44" i="1"/>
  <c r="N43" i="1"/>
  <c r="N42" i="1"/>
  <c r="X36" i="1"/>
  <c r="W36" i="1"/>
  <c r="V36" i="1"/>
  <c r="U36" i="1"/>
  <c r="H36" i="1"/>
  <c r="W35" i="1"/>
  <c r="V35" i="1"/>
  <c r="U35" i="1"/>
  <c r="W34" i="1"/>
  <c r="V34" i="1"/>
  <c r="U34" i="1"/>
  <c r="W33" i="1"/>
  <c r="V33" i="1"/>
  <c r="U33" i="1"/>
  <c r="X35" i="1"/>
  <c r="H35" i="1"/>
  <c r="F35" i="1"/>
  <c r="E35" i="1"/>
  <c r="X24" i="1"/>
  <c r="X23" i="1"/>
  <c r="X34" i="1" s="1"/>
  <c r="P23" i="1"/>
  <c r="P34" i="1" s="1"/>
  <c r="H23" i="1"/>
  <c r="H34" i="1" s="1"/>
  <c r="X22" i="1"/>
  <c r="X21" i="1"/>
  <c r="X20" i="1"/>
  <c r="X33" i="1" s="1"/>
  <c r="Q20" i="1"/>
  <c r="Q33" i="1" s="1"/>
  <c r="P20" i="1"/>
  <c r="P33" i="1" s="1"/>
  <c r="X19" i="1"/>
  <c r="X18" i="1"/>
  <c r="G18" i="1"/>
  <c r="F18" i="1"/>
  <c r="AT10" i="1"/>
  <c r="AS10" i="1"/>
  <c r="AR10" i="1"/>
  <c r="X9" i="1"/>
  <c r="Q9" i="1"/>
  <c r="Q45" i="1" s="1"/>
  <c r="P9" i="1"/>
  <c r="P45" i="1" s="1"/>
  <c r="O9" i="1"/>
  <c r="O45" i="1" s="1"/>
  <c r="H9" i="1"/>
  <c r="H24" i="1" s="1"/>
  <c r="G9" i="1"/>
  <c r="F9" i="1"/>
  <c r="E9" i="1"/>
  <c r="D9" i="1"/>
  <c r="C9" i="1"/>
  <c r="B9" i="1"/>
  <c r="P72" i="1" s="1"/>
  <c r="A9" i="1"/>
  <c r="X8" i="1"/>
  <c r="Q8" i="1"/>
  <c r="P8" i="1"/>
  <c r="O8" i="1"/>
  <c r="K8" i="1"/>
  <c r="J8" i="1"/>
  <c r="M8" i="1" s="1"/>
  <c r="H8" i="1"/>
  <c r="N71" i="1" s="1"/>
  <c r="O71" i="1" s="1"/>
  <c r="G8" i="1"/>
  <c r="F8" i="1"/>
  <c r="E8" i="1"/>
  <c r="I8" i="1" s="1"/>
  <c r="L8" i="1" s="1"/>
  <c r="D8" i="1"/>
  <c r="T8" i="1" s="1"/>
  <c r="C8" i="1"/>
  <c r="S8" i="1" s="1"/>
  <c r="B8" i="1"/>
  <c r="A8" i="1"/>
  <c r="X7" i="1"/>
  <c r="Q7" i="1"/>
  <c r="P7" i="1"/>
  <c r="O7" i="1"/>
  <c r="K7" i="1"/>
  <c r="J7" i="1"/>
  <c r="I7" i="1"/>
  <c r="H7" i="1"/>
  <c r="H22" i="1" s="1"/>
  <c r="G7" i="1"/>
  <c r="F7" i="1"/>
  <c r="E7" i="1"/>
  <c r="Q70" i="1" s="1"/>
  <c r="D7" i="1"/>
  <c r="C7" i="1"/>
  <c r="B7" i="1"/>
  <c r="P70" i="1" s="1"/>
  <c r="A7" i="1"/>
  <c r="X6" i="1"/>
  <c r="Q6" i="1"/>
  <c r="Q43" i="1" s="1"/>
  <c r="P6" i="1"/>
  <c r="P43" i="1" s="1"/>
  <c r="O6" i="1"/>
  <c r="O43" i="1" s="1"/>
  <c r="H6" i="1"/>
  <c r="H21" i="1" s="1"/>
  <c r="G6" i="1"/>
  <c r="AT6" i="1" s="1"/>
  <c r="F6" i="1"/>
  <c r="E6" i="1"/>
  <c r="D6" i="1"/>
  <c r="C6" i="1"/>
  <c r="B6" i="1"/>
  <c r="A6" i="1"/>
  <c r="AT5" i="1"/>
  <c r="X5" i="1"/>
  <c r="Q5" i="1"/>
  <c r="P5" i="1"/>
  <c r="O5" i="1"/>
  <c r="H5" i="1"/>
  <c r="H20" i="1" s="1"/>
  <c r="H33" i="1" s="1"/>
  <c r="G5" i="1"/>
  <c r="G20" i="1" s="1"/>
  <c r="G33" i="1" s="1"/>
  <c r="F5" i="1"/>
  <c r="AS5" i="1" s="1"/>
  <c r="E5" i="1"/>
  <c r="D5" i="1"/>
  <c r="T5" i="1" s="1"/>
  <c r="C5" i="1"/>
  <c r="S5" i="1" s="1"/>
  <c r="B5" i="1"/>
  <c r="P68" i="1" s="1"/>
  <c r="A5" i="1"/>
  <c r="AO4" i="1"/>
  <c r="AN4" i="1"/>
  <c r="AM4" i="1"/>
  <c r="AL4" i="1"/>
  <c r="X4" i="1"/>
  <c r="Q4" i="1"/>
  <c r="P4" i="1"/>
  <c r="O4" i="1"/>
  <c r="K4" i="1"/>
  <c r="N4" i="1" s="1"/>
  <c r="J4" i="1"/>
  <c r="H4" i="1"/>
  <c r="H19" i="1" s="1"/>
  <c r="G4" i="1"/>
  <c r="F4" i="1"/>
  <c r="E4" i="1"/>
  <c r="Q67" i="1" s="1"/>
  <c r="D4" i="1"/>
  <c r="C4" i="1"/>
  <c r="M4" i="1" s="1"/>
  <c r="B4" i="1"/>
  <c r="R4" i="1" s="1"/>
  <c r="A4" i="1"/>
  <c r="X3" i="1"/>
  <c r="Q3" i="1"/>
  <c r="P3" i="1"/>
  <c r="P44" i="1" s="1"/>
  <c r="O3" i="1"/>
  <c r="K3" i="1"/>
  <c r="J3" i="1"/>
  <c r="I3" i="1"/>
  <c r="H3" i="1"/>
  <c r="N66" i="1" s="1"/>
  <c r="G3" i="1"/>
  <c r="F3" i="1"/>
  <c r="F36" i="1" s="1"/>
  <c r="E3" i="1"/>
  <c r="E23" i="1" s="1"/>
  <c r="E34" i="1" s="1"/>
  <c r="D3" i="1"/>
  <c r="D21" i="1" s="1"/>
  <c r="C3" i="1"/>
  <c r="C22" i="1" s="1"/>
  <c r="B3" i="1"/>
  <c r="R3" i="1" s="1"/>
  <c r="A3" i="1"/>
  <c r="E18" i="1" l="1"/>
  <c r="F23" i="1"/>
  <c r="F34" i="1" s="1"/>
  <c r="O42" i="1"/>
  <c r="AT4" i="1"/>
  <c r="I5" i="1"/>
  <c r="L5" i="1" s="1"/>
  <c r="O18" i="1"/>
  <c r="N70" i="1"/>
  <c r="H70" i="1" s="1"/>
  <c r="I70" i="1" s="1"/>
  <c r="J5" i="1"/>
  <c r="M5" i="1" s="1"/>
  <c r="Z5" i="1" s="1"/>
  <c r="F21" i="1"/>
  <c r="E24" i="1"/>
  <c r="AA4" i="1"/>
  <c r="N69" i="1"/>
  <c r="O23" i="1"/>
  <c r="O34" i="1" s="1"/>
  <c r="C19" i="1"/>
  <c r="S3" i="1"/>
  <c r="T4" i="1"/>
  <c r="P47" i="1"/>
  <c r="Q69" i="1"/>
  <c r="AT7" i="1"/>
  <c r="D19" i="1"/>
  <c r="AS6" i="1"/>
  <c r="Z4" i="1"/>
  <c r="T21" i="1"/>
  <c r="I9" i="1"/>
  <c r="J19" i="1"/>
  <c r="E36" i="1"/>
  <c r="R43" i="1"/>
  <c r="S43" i="1" s="1"/>
  <c r="R46" i="1"/>
  <c r="S46" i="1" s="1"/>
  <c r="H66" i="1"/>
  <c r="I66" i="1" s="1"/>
  <c r="O66" i="1"/>
  <c r="S4" i="1"/>
  <c r="AR5" i="1"/>
  <c r="I6" i="1"/>
  <c r="R45" i="1"/>
  <c r="S45" i="1" s="1"/>
  <c r="K19" i="1"/>
  <c r="N19" i="1" s="1"/>
  <c r="O70" i="1"/>
  <c r="I18" i="1"/>
  <c r="P67" i="1"/>
  <c r="R5" i="1"/>
  <c r="Y5" i="1" s="1"/>
  <c r="P69" i="1"/>
  <c r="J6" i="1"/>
  <c r="Q47" i="1"/>
  <c r="Q19" i="1"/>
  <c r="T19" i="1" s="1"/>
  <c r="Q24" i="1"/>
  <c r="Q21" i="1"/>
  <c r="Q42" i="1"/>
  <c r="Q35" i="1"/>
  <c r="Q18" i="1"/>
  <c r="Q23" i="1"/>
  <c r="Q34" i="1" s="1"/>
  <c r="Z8" i="1"/>
  <c r="B24" i="1"/>
  <c r="B21" i="1"/>
  <c r="B18" i="1"/>
  <c r="P66" i="1"/>
  <c r="B23" i="1"/>
  <c r="B20" i="1"/>
  <c r="AS4" i="1"/>
  <c r="Q22" i="1"/>
  <c r="C21" i="1"/>
  <c r="C18" i="1"/>
  <c r="C23" i="1"/>
  <c r="C20" i="1"/>
  <c r="Q72" i="1"/>
  <c r="C24" i="1"/>
  <c r="N68" i="1"/>
  <c r="O69" i="1"/>
  <c r="H69" i="1"/>
  <c r="I69" i="1" s="1"/>
  <c r="J18" i="1"/>
  <c r="J20" i="1"/>
  <c r="M3" i="1"/>
  <c r="Z3" i="1" s="1"/>
  <c r="T3" i="1"/>
  <c r="G35" i="1"/>
  <c r="K5" i="1"/>
  <c r="K6" i="1"/>
  <c r="AS7" i="1"/>
  <c r="G23" i="1"/>
  <c r="G34" i="1" s="1"/>
  <c r="O35" i="1"/>
  <c r="Q44" i="1"/>
  <c r="O47" i="1"/>
  <c r="N72" i="1"/>
  <c r="O72" i="1" s="1"/>
  <c r="K18" i="1"/>
  <c r="N3" i="1"/>
  <c r="AA3" i="1" s="1"/>
  <c r="D18" i="1"/>
  <c r="D23" i="1"/>
  <c r="D20" i="1"/>
  <c r="D22" i="1"/>
  <c r="L3" i="1"/>
  <c r="AR4" i="1"/>
  <c r="I4" i="1"/>
  <c r="I19" i="1" s="1"/>
  <c r="L19" i="1" s="1"/>
  <c r="P71" i="1"/>
  <c r="N8" i="1"/>
  <c r="AA8" i="1" s="1"/>
  <c r="J9" i="1"/>
  <c r="B19" i="1"/>
  <c r="O20" i="1"/>
  <c r="O33" i="1" s="1"/>
  <c r="E21" i="1"/>
  <c r="D24" i="1"/>
  <c r="AT9" i="1"/>
  <c r="K9" i="1"/>
  <c r="B22" i="1"/>
  <c r="N47" i="1"/>
  <c r="AR3" i="1"/>
  <c r="AR7" i="1"/>
  <c r="H18" i="1"/>
  <c r="P18" i="1"/>
  <c r="E19" i="1"/>
  <c r="G21" i="1"/>
  <c r="O21" i="1"/>
  <c r="F24" i="1"/>
  <c r="P35" i="1"/>
  <c r="G36" i="1"/>
  <c r="P42" i="1"/>
  <c r="R42" i="1" s="1"/>
  <c r="S42" i="1" s="1"/>
  <c r="Q68" i="1"/>
  <c r="AR6" i="1"/>
  <c r="F19" i="1"/>
  <c r="P21" i="1"/>
  <c r="E22" i="1"/>
  <c r="G24" i="1"/>
  <c r="O24" i="1"/>
  <c r="AS3" i="1"/>
  <c r="AS12" i="1" s="1"/>
  <c r="AT3" i="1"/>
  <c r="AT12" i="1" s="1"/>
  <c r="G19" i="1"/>
  <c r="O19" i="1"/>
  <c r="F22" i="1"/>
  <c r="P24" i="1"/>
  <c r="Q66" i="1"/>
  <c r="N67" i="1"/>
  <c r="P19" i="1"/>
  <c r="E20" i="1"/>
  <c r="E33" i="1" s="1"/>
  <c r="G22" i="1"/>
  <c r="O22" i="1"/>
  <c r="O44" i="1"/>
  <c r="R44" i="1" s="1"/>
  <c r="S44" i="1" s="1"/>
  <c r="R8" i="1"/>
  <c r="Y8" i="1" s="1"/>
  <c r="F20" i="1"/>
  <c r="F33" i="1" s="1"/>
  <c r="P22" i="1"/>
  <c r="S22" i="1" s="1"/>
  <c r="S24" i="1" l="1"/>
  <c r="AF8" i="1"/>
  <c r="AG8" i="1" s="1"/>
  <c r="M19" i="1"/>
  <c r="R18" i="1"/>
  <c r="J21" i="1"/>
  <c r="M21" i="1" s="1"/>
  <c r="S18" i="1"/>
  <c r="S19" i="1"/>
  <c r="Z19" i="1" s="1"/>
  <c r="R24" i="1"/>
  <c r="I21" i="1"/>
  <c r="L21" i="1" s="1"/>
  <c r="AC19" i="1"/>
  <c r="AD19" i="1" s="1"/>
  <c r="N5" i="1"/>
  <c r="K24" i="1"/>
  <c r="N24" i="1" s="1"/>
  <c r="O67" i="1"/>
  <c r="H67" i="1"/>
  <c r="I67" i="1" s="1"/>
  <c r="J67" i="1" s="1"/>
  <c r="R67" i="1" s="1"/>
  <c r="S67" i="1" s="1"/>
  <c r="AC8" i="1"/>
  <c r="AD8" i="1" s="1"/>
  <c r="T20" i="1"/>
  <c r="T33" i="1" s="1"/>
  <c r="D33" i="1"/>
  <c r="K20" i="1"/>
  <c r="R47" i="1"/>
  <c r="S47" i="1" s="1"/>
  <c r="I20" i="1"/>
  <c r="S21" i="1"/>
  <c r="Z21" i="1" s="1"/>
  <c r="B34" i="1"/>
  <c r="R23" i="1"/>
  <c r="R34" i="1" s="1"/>
  <c r="I24" i="1"/>
  <c r="L24" i="1" s="1"/>
  <c r="AA19" i="1"/>
  <c r="Q78" i="1"/>
  <c r="AR12" i="1"/>
  <c r="J24" i="1"/>
  <c r="M24" i="1" s="1"/>
  <c r="Z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Y3" i="1"/>
  <c r="AF3" i="1" s="1"/>
  <c r="AG3" i="1" s="1"/>
  <c r="AC3" i="1"/>
  <c r="D35" i="1"/>
  <c r="T35" i="1"/>
  <c r="J23" i="1"/>
  <c r="R21" i="1"/>
  <c r="Y21" i="1" s="1"/>
  <c r="L18" i="1"/>
  <c r="D36" i="1"/>
  <c r="T23" i="1"/>
  <c r="T34" i="1" s="1"/>
  <c r="D34" i="1"/>
  <c r="K23" i="1"/>
  <c r="M20" i="1"/>
  <c r="J33" i="1"/>
  <c r="N18" i="1"/>
  <c r="B35" i="1"/>
  <c r="R35" i="1"/>
  <c r="I23" i="1"/>
  <c r="G90" i="1"/>
  <c r="O36" i="1"/>
  <c r="R19" i="1"/>
  <c r="Y19" i="1" s="1"/>
  <c r="T22" i="1"/>
  <c r="K21" i="1"/>
  <c r="N21" i="1" s="1"/>
  <c r="AA21" i="1" s="1"/>
  <c r="M18" i="1"/>
  <c r="Z18" i="1" s="1"/>
  <c r="S23" i="1"/>
  <c r="S34" i="1" s="1"/>
  <c r="C34" i="1"/>
  <c r="B36" i="1"/>
  <c r="K91" i="1"/>
  <c r="I91" i="1" s="1"/>
  <c r="Q36" i="1"/>
  <c r="I90" i="1"/>
  <c r="I36" i="1"/>
  <c r="J22" i="1"/>
  <c r="M22" i="1" s="1"/>
  <c r="Z22" i="1" s="1"/>
  <c r="AF19" i="1" l="1"/>
  <c r="AG19" i="1" s="1"/>
  <c r="AA18" i="1"/>
  <c r="AC21" i="1"/>
  <c r="AD21" i="1" s="1"/>
  <c r="H91" i="1"/>
  <c r="G91" i="1"/>
  <c r="AF21" i="1"/>
  <c r="AG21" i="1" s="1"/>
  <c r="H89" i="1"/>
  <c r="S36" i="1"/>
  <c r="K33" i="1"/>
  <c r="N20" i="1"/>
  <c r="AC18" i="1"/>
  <c r="AD18" i="1" s="1"/>
  <c r="Y18" i="1"/>
  <c r="AF18" i="1" s="1"/>
  <c r="AG18" i="1" s="1"/>
  <c r="J35" i="1"/>
  <c r="M91" i="1"/>
  <c r="N23" i="1"/>
  <c r="K34" i="1"/>
  <c r="M66" i="1"/>
  <c r="AD3"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J89" i="1" s="1"/>
  <c r="R36" i="1"/>
  <c r="M33" i="1"/>
  <c r="Z20" i="1"/>
  <c r="Z33" i="1" s="1"/>
  <c r="AC4" i="1"/>
  <c r="Y4" i="1"/>
  <c r="AF4" i="1" s="1"/>
  <c r="AG4" i="1" s="1"/>
  <c r="AA22" i="1"/>
  <c r="AA5" i="1"/>
  <c r="AF5" i="1" s="1"/>
  <c r="AG5" i="1" s="1"/>
  <c r="AC5" i="1"/>
  <c r="AC23" i="1" l="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<sst xmlns="http://schemas.openxmlformats.org/spreadsheetml/2006/main" count="185" uniqueCount="96">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</sst>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Fill="1" applyBorder="1" applyAlignment="1">
      <alignment horizontal="center" wrapText="1"/>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162611560"/>
        <c:axId val="162611952"/>
      </c:lineChart>
      <c:catAx>
        <c:axId val="162611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2611952"/>
        <c:crosses val="autoZero"/>
        <c:auto val="1"/>
        <c:lblAlgn val="ctr"/>
        <c:lblOffset val="100"/>
        <c:noMultiLvlLbl val="0"/>
      </c:catAx>
      <c:valAx>
        <c:axId val="162611952"/>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2611560"/>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229260752"/>
        <c:axId val="229258008"/>
      </c:lineChart>
      <c:catAx>
        <c:axId val="229260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58008"/>
        <c:crosses val="autoZero"/>
        <c:auto val="1"/>
        <c:lblAlgn val="ctr"/>
        <c:lblOffset val="100"/>
        <c:noMultiLvlLbl val="0"/>
      </c:catAx>
      <c:valAx>
        <c:axId val="229258008"/>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0752"/>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229262320"/>
        <c:axId val="229263496"/>
      </c:lineChart>
      <c:catAx>
        <c:axId val="229262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3496"/>
        <c:crosses val="autoZero"/>
        <c:auto val="1"/>
        <c:lblAlgn val="ctr"/>
        <c:lblOffset val="100"/>
        <c:noMultiLvlLbl val="0"/>
      </c:catAx>
      <c:valAx>
        <c:axId val="229263496"/>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2320"/>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229263104"/>
        <c:axId val="229261536"/>
      </c:lineChart>
      <c:catAx>
        <c:axId val="229263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1536"/>
        <c:crosses val="autoZero"/>
        <c:auto val="1"/>
        <c:lblAlgn val="ctr"/>
        <c:lblOffset val="100"/>
        <c:noMultiLvlLbl val="0"/>
      </c:catAx>
      <c:valAx>
        <c:axId val="229261536"/>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3104"/>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229262712"/>
        <c:axId val="229259968"/>
      </c:lineChart>
      <c:catAx>
        <c:axId val="229262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59968"/>
        <c:crosses val="autoZero"/>
        <c:auto val="1"/>
        <c:lblAlgn val="ctr"/>
        <c:lblOffset val="100"/>
        <c:noMultiLvlLbl val="0"/>
      </c:catAx>
      <c:valAx>
        <c:axId val="229259968"/>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6271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229256832"/>
        <c:axId val="229257224"/>
      </c:lineChart>
      <c:catAx>
        <c:axId val="2292568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57224"/>
        <c:crosses val="autoZero"/>
        <c:auto val="1"/>
        <c:lblAlgn val="ctr"/>
        <c:lblOffset val="100"/>
        <c:noMultiLvlLbl val="0"/>
      </c:catAx>
      <c:valAx>
        <c:axId val="229257224"/>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2925683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32</xdr:col>
      <xdr:colOff>11940</xdr:colOff>
      <xdr:row>23</xdr:row>
      <xdr:rowOff>1</xdr:rowOff>
    </xdr:from>
    <xdr:to>
      <xdr:col>64</xdr:col>
      <xdr:colOff>11206</xdr:colOff>
      <xdr:row>23</xdr:row>
      <xdr:rowOff>145677</xdr:rowOff>
    </xdr:to>
    <xdr:sp macro="" textlink="">
      <xdr:nvSpPr>
        <xdr:cNvPr id="3" name="Rectángulo 2"/>
        <xdr:cNvSpPr/>
      </xdr:nvSpPr>
      <xdr:spPr>
        <a:xfrm>
          <a:off x="30099734" y="4134972"/>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zoomScale="85" zoomScaleNormal="85" workbookViewId="0">
      <pane xSplit="1" ySplit="1" topLeftCell="Y2" activePane="bottomRight" state="frozen"/>
      <selection pane="topRight" activeCell="B1" sqref="B1"/>
      <selection pane="bottomLeft" activeCell="A2" sqref="A2"/>
      <selection pane="bottomRight" activeCell="R9" sqref="R9:T9"/>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183" t="s">
        <v>0</v>
      </c>
      <c r="B1" s="185" t="s">
        <v>1</v>
      </c>
      <c r="C1" s="186"/>
      <c r="D1" s="187"/>
      <c r="E1" s="188" t="s">
        <v>2</v>
      </c>
      <c r="F1" s="189"/>
      <c r="G1" s="190"/>
      <c r="H1" s="191" t="s">
        <v>3</v>
      </c>
      <c r="I1" s="193" t="s">
        <v>4</v>
      </c>
      <c r="J1" s="194"/>
      <c r="K1" s="194"/>
      <c r="L1" s="195" t="s">
        <v>5</v>
      </c>
      <c r="M1" s="196"/>
      <c r="N1" s="196"/>
      <c r="O1" s="197" t="s">
        <v>6</v>
      </c>
      <c r="P1" s="197"/>
      <c r="Q1" s="197"/>
      <c r="R1" s="198" t="s">
        <v>7</v>
      </c>
      <c r="S1" s="199"/>
      <c r="T1" s="199"/>
      <c r="U1" s="200" t="s">
        <v>8</v>
      </c>
      <c r="V1" s="201"/>
      <c r="W1" s="201"/>
      <c r="X1" s="202"/>
      <c r="Y1" s="195" t="s">
        <v>9</v>
      </c>
      <c r="Z1" s="196"/>
      <c r="AA1" s="196"/>
      <c r="AB1" s="1"/>
      <c r="AC1" s="2" t="s">
        <v>10</v>
      </c>
      <c r="AD1" s="3" t="s">
        <v>11</v>
      </c>
      <c r="AE1" s="1"/>
      <c r="AF1" s="4" t="s">
        <v>12</v>
      </c>
      <c r="AG1" s="4" t="s">
        <v>13</v>
      </c>
      <c r="AI1" s="6"/>
      <c r="AL1" s="203" t="s">
        <v>14</v>
      </c>
      <c r="AM1" s="203"/>
      <c r="AN1" s="203"/>
      <c r="AO1" s="203"/>
      <c r="AP1" s="7" t="s">
        <v>15</v>
      </c>
    </row>
    <row r="2" spans="1:46" s="5" customFormat="1" ht="25.5" x14ac:dyDescent="0.2">
      <c r="A2" s="184"/>
      <c r="B2" s="8" t="s">
        <v>16</v>
      </c>
      <c r="C2" s="8" t="s">
        <v>17</v>
      </c>
      <c r="D2" s="8" t="s">
        <v>18</v>
      </c>
      <c r="E2" s="9" t="s">
        <v>16</v>
      </c>
      <c r="F2" s="9" t="s">
        <v>17</v>
      </c>
      <c r="G2" s="9" t="s">
        <v>18</v>
      </c>
      <c r="H2" s="192"/>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9" si="0">+E3*H3*3.97/1000</f>
        <v>215837.28939675598</v>
      </c>
      <c r="J3" s="24">
        <f t="shared" ref="J3:J9" si="1">+F3*H3*3.97/1000</f>
        <v>318563.76126527996</v>
      </c>
      <c r="K3" s="24">
        <f t="shared" ref="K3:K9"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9"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c r="B10" s="21"/>
      <c r="C10" s="21"/>
      <c r="D10" s="21"/>
      <c r="E10" s="22"/>
      <c r="F10" s="22"/>
      <c r="G10" s="22"/>
      <c r="H10" s="23"/>
      <c r="I10" s="24"/>
      <c r="J10" s="24"/>
      <c r="K10" s="24"/>
      <c r="L10" s="25"/>
      <c r="M10" s="25"/>
      <c r="N10" s="25"/>
      <c r="O10" s="26"/>
      <c r="P10" s="26"/>
      <c r="Q10" s="26"/>
      <c r="R10" s="27"/>
      <c r="S10" s="27"/>
      <c r="T10" s="27"/>
      <c r="U10" s="28"/>
      <c r="V10" s="29"/>
      <c r="W10" s="29"/>
      <c r="X10" s="28"/>
      <c r="Y10" s="25"/>
      <c r="Z10" s="25"/>
      <c r="AA10" s="25"/>
      <c r="AB10" s="29"/>
      <c r="AC10" s="31"/>
      <c r="AD10" s="31"/>
      <c r="AE10" s="29"/>
      <c r="AF10" s="32"/>
      <c r="AG10" s="32"/>
      <c r="AI10" s="33"/>
      <c r="AR10" s="5" t="e">
        <f>E10/B10</f>
        <v>#DIV/0!</v>
      </c>
      <c r="AS10" s="5" t="e">
        <f>F10/C10</f>
        <v>#DIV/0!</v>
      </c>
      <c r="AT10" s="5" t="e">
        <f>G10/D10</f>
        <v>#DIV/0!</v>
      </c>
    </row>
    <row r="11" spans="1:46" s="38" customFormat="1" x14ac:dyDescent="0.2">
      <c r="A11" s="20"/>
      <c r="B11" s="21"/>
      <c r="C11" s="21"/>
      <c r="D11" s="21"/>
      <c r="E11" s="22"/>
      <c r="F11" s="22"/>
      <c r="G11" s="22"/>
      <c r="H11" s="23"/>
      <c r="I11" s="24"/>
      <c r="J11" s="24"/>
      <c r="K11" s="24"/>
      <c r="L11" s="25"/>
      <c r="M11" s="25"/>
      <c r="N11" s="25"/>
      <c r="O11" s="26"/>
      <c r="P11" s="26"/>
      <c r="Q11" s="26"/>
      <c r="R11" s="27"/>
      <c r="S11" s="27"/>
      <c r="T11" s="27"/>
      <c r="U11" s="28"/>
      <c r="V11" s="29"/>
      <c r="W11" s="29"/>
      <c r="X11" s="28"/>
      <c r="Y11" s="25"/>
      <c r="Z11" s="25"/>
      <c r="AA11" s="25"/>
      <c r="AB11" s="29"/>
      <c r="AC11" s="31"/>
      <c r="AD11" s="31"/>
      <c r="AE11" s="29"/>
      <c r="AF11" s="32"/>
      <c r="AG11" s="32"/>
      <c r="AI11" s="33"/>
      <c r="AR11" s="5"/>
      <c r="AS11" s="5"/>
      <c r="AT11" s="5"/>
    </row>
    <row r="12" spans="1:46" x14ac:dyDescent="0.2">
      <c r="A12" s="20"/>
      <c r="B12" s="21"/>
      <c r="C12" s="21"/>
      <c r="D12" s="21"/>
      <c r="E12" s="22"/>
      <c r="F12" s="22"/>
      <c r="G12" s="22"/>
      <c r="H12" s="23"/>
      <c r="I12" s="24"/>
      <c r="J12" s="24"/>
      <c r="K12" s="24"/>
      <c r="L12" s="25"/>
      <c r="M12" s="25"/>
      <c r="N12" s="25"/>
      <c r="O12" s="26"/>
      <c r="P12" s="26"/>
      <c r="Q12" s="26"/>
      <c r="R12" s="27"/>
      <c r="S12" s="27"/>
      <c r="T12" s="27"/>
      <c r="U12" s="28"/>
      <c r="V12" s="29"/>
      <c r="W12" s="29"/>
      <c r="X12" s="28"/>
      <c r="Y12" s="25"/>
      <c r="Z12" s="25"/>
      <c r="AA12" s="25"/>
      <c r="AB12" s="29"/>
      <c r="AC12" s="31"/>
      <c r="AD12" s="31"/>
      <c r="AE12" s="29"/>
      <c r="AF12" s="32"/>
      <c r="AG12" s="32"/>
      <c r="AH12" s="38"/>
      <c r="AI12" s="38"/>
      <c r="AJ12" s="38"/>
      <c r="AK12" s="38"/>
      <c r="AR12" t="e">
        <f>AVERAGE(AR3:AR10)</f>
        <v>#DIV/0!</v>
      </c>
      <c r="AS12" t="e">
        <f t="shared" ref="AS12:AT12" si="16">AVERAGE(AS3:AS10)</f>
        <v>#DIV/0!</v>
      </c>
      <c r="AT12" t="e">
        <f t="shared" si="16"/>
        <v>#DIV/0!</v>
      </c>
    </row>
    <row r="13" spans="1:46" x14ac:dyDescent="0.2">
      <c r="A13" s="20"/>
      <c r="B13" s="21"/>
      <c r="C13" s="21"/>
      <c r="D13" s="21"/>
      <c r="E13" s="22"/>
      <c r="F13" s="22"/>
      <c r="G13" s="22"/>
      <c r="H13" s="23"/>
      <c r="I13" s="24"/>
      <c r="J13" s="24"/>
      <c r="K13" s="24"/>
      <c r="L13" s="25"/>
      <c r="M13" s="25"/>
      <c r="N13" s="25"/>
      <c r="O13" s="26"/>
      <c r="P13" s="26"/>
      <c r="Q13" s="26"/>
      <c r="R13" s="27"/>
      <c r="S13" s="27"/>
      <c r="T13" s="27"/>
      <c r="U13" s="28"/>
      <c r="V13" s="29"/>
      <c r="W13" s="29"/>
      <c r="X13" s="28"/>
      <c r="Y13" s="25"/>
      <c r="Z13" s="25"/>
      <c r="AA13" s="25"/>
      <c r="AB13" s="29"/>
      <c r="AC13" s="31"/>
      <c r="AD13" s="31"/>
      <c r="AE13" s="29"/>
      <c r="AF13" s="32"/>
      <c r="AG13" s="32"/>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25"/>
      <c r="Z14" s="25"/>
      <c r="AA14" s="25"/>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80" t="s">
        <v>21</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2"/>
      <c r="AH17" s="49"/>
      <c r="AI17" s="49"/>
      <c r="AJ17" s="49"/>
      <c r="AK17" s="49"/>
      <c r="AL17" s="49"/>
      <c r="AM17" s="49"/>
      <c r="AN17" s="49"/>
      <c r="AO17" s="49"/>
      <c r="AP17" s="49"/>
    </row>
    <row r="18" spans="1:43" x14ac:dyDescent="0.2">
      <c r="A18" s="51">
        <v>44562</v>
      </c>
      <c r="B18" s="52">
        <f>+SUM(B$3)</f>
        <v>16410.060000000001</v>
      </c>
      <c r="C18" s="52">
        <f t="shared" ref="C18:K18" si="17">+SUM(C$3)</f>
        <v>28014.57</v>
      </c>
      <c r="D18" s="52">
        <f t="shared" si="17"/>
        <v>24864.52</v>
      </c>
      <c r="E18" s="53">
        <f t="shared" si="17"/>
        <v>9141.81</v>
      </c>
      <c r="F18" s="53">
        <f t="shared" si="17"/>
        <v>13492.8</v>
      </c>
      <c r="G18" s="53">
        <f t="shared" si="17"/>
        <v>11700.84</v>
      </c>
      <c r="H18" s="54">
        <f t="shared" ref="H18:H24" si="18">+H3</f>
        <v>5947.08</v>
      </c>
      <c r="I18" s="55">
        <f t="shared" si="17"/>
        <v>215837.28939675598</v>
      </c>
      <c r="J18" s="55">
        <f t="shared" si="17"/>
        <v>318563.76126527996</v>
      </c>
      <c r="K18" s="55">
        <f t="shared" si="17"/>
        <v>276255.75124238402</v>
      </c>
      <c r="L18" s="56">
        <f>+I18/B18</f>
        <v>13.152742244498555</v>
      </c>
      <c r="M18" s="56">
        <f t="shared" ref="M18:N24" si="19">+J18/C18</f>
        <v>11.371360019635496</v>
      </c>
      <c r="N18" s="56">
        <f t="shared" si="19"/>
        <v>11.110439744760164</v>
      </c>
      <c r="O18" s="57">
        <f>+SUM(O$3)</f>
        <v>588</v>
      </c>
      <c r="P18" s="57">
        <f>+SUM(P$3)</f>
        <v>434</v>
      </c>
      <c r="Q18" s="57">
        <f>+SUM(Q$3)</f>
        <v>383</v>
      </c>
      <c r="R18" s="58">
        <f>+B18/O18</f>
        <v>27.908265306122452</v>
      </c>
      <c r="S18" s="58">
        <f t="shared" ref="S18:T24" si="20">+C18/P18</f>
        <v>64.549700460829499</v>
      </c>
      <c r="T18" s="58">
        <f t="shared" si="20"/>
        <v>64.920417754569186</v>
      </c>
      <c r="U18" s="59">
        <v>36</v>
      </c>
      <c r="V18" s="60">
        <v>72</v>
      </c>
      <c r="W18" s="60">
        <v>70</v>
      </c>
      <c r="X18" s="59">
        <f t="shared" ref="X18:X24" si="21">+U18+V18+W18</f>
        <v>178</v>
      </c>
      <c r="Y18" s="61">
        <f>L18-(U18-R18)*0.0361</f>
        <v>12.860630622049575</v>
      </c>
      <c r="Z18" s="61">
        <f t="shared" ref="Z18:Z24" si="22">M18-(V18-S18)*0.0227</f>
        <v>11.202238220096326</v>
      </c>
      <c r="AA18" s="61">
        <f t="shared" ref="AA18:AA24" si="23">N18-(W18-T18)*0.0199</f>
        <v>11.00935605807609</v>
      </c>
      <c r="AB18" s="47"/>
      <c r="AC18" s="62">
        <f>L18*(U18/X18)+M18*(V18/X18)+N18*(W18/X18)</f>
        <v>11.629030473870309</v>
      </c>
      <c r="AD18" s="62">
        <f t="shared" ref="AD18:AD24" si="24">3.41214/AC18*100</f>
        <v>29.341568995513956</v>
      </c>
      <c r="AE18" s="47"/>
      <c r="AF18" s="63">
        <f>+Y18*(U18/X18)+Z18*(V18/X18)+AA18*(W18/X18)</f>
        <v>11.461790889359813</v>
      </c>
      <c r="AG18" s="63">
        <f t="shared" ref="AG18:AG23" si="25">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18"/>
        <v>5835.53</v>
      </c>
      <c r="I19" s="68">
        <f>+SUM(I$3:I4)</f>
        <v>416654.17941691692</v>
      </c>
      <c r="J19" s="68">
        <f>+SUM(J$3:J4)</f>
        <v>662268.09085801104</v>
      </c>
      <c r="K19" s="68">
        <f>+SUM(K$3:K4)</f>
        <v>659468.24821509107</v>
      </c>
      <c r="L19" s="25">
        <f t="shared" ref="L19:L24" si="26">+I19/B19</f>
        <v>12.893518504772763</v>
      </c>
      <c r="M19" s="25">
        <f t="shared" si="19"/>
        <v>11.308330709872465</v>
      </c>
      <c r="N19" s="25">
        <f t="shared" si="19"/>
        <v>10.97803884024197</v>
      </c>
      <c r="O19" s="69">
        <f>+SUM(O$3:O4)</f>
        <v>1076</v>
      </c>
      <c r="P19" s="69">
        <f>+SUM(P$3:P4)</f>
        <v>899</v>
      </c>
      <c r="Q19" s="69">
        <f>+SUM(Q$3:Q4)</f>
        <v>927</v>
      </c>
      <c r="R19" s="27">
        <f t="shared" ref="R19:R24" si="27">+B19/O19</f>
        <v>30.032537174721192</v>
      </c>
      <c r="S19" s="27">
        <f t="shared" si="20"/>
        <v>65.144182424916565</v>
      </c>
      <c r="T19" s="27">
        <f t="shared" si="20"/>
        <v>64.802146709816611</v>
      </c>
      <c r="U19" s="28">
        <v>36</v>
      </c>
      <c r="V19" s="29">
        <v>72</v>
      </c>
      <c r="W19" s="29">
        <v>70</v>
      </c>
      <c r="X19" s="28">
        <f t="shared" si="21"/>
        <v>178</v>
      </c>
      <c r="Y19" s="30">
        <f t="shared" ref="Y19:Y24" si="28">L19-(U19-R19)*0.0361</f>
        <v>12.678093096780197</v>
      </c>
      <c r="Z19" s="30">
        <f t="shared" si="22"/>
        <v>11.15270365091807</v>
      </c>
      <c r="AA19" s="30">
        <f t="shared" si="23"/>
        <v>10.874601559767321</v>
      </c>
      <c r="AB19" s="47"/>
      <c r="AC19" s="31">
        <f t="shared" ref="AC19:AC24" si="29">L19*(U19/X19)+M19*(V19/X19)+N19*(W19/X19)</f>
        <v>11.499040427525701</v>
      </c>
      <c r="AD19" s="31">
        <f t="shared" si="24"/>
        <v>29.673258577578594</v>
      </c>
      <c r="AE19" s="47"/>
      <c r="AF19" s="32">
        <f t="shared" ref="AF19:AF24" si="30">+Y19*(U19/X19)+Z19*(V19/X19)+AA19*(W19/X19)</f>
        <v>11.351843390639891</v>
      </c>
      <c r="AG19" s="32">
        <f t="shared" si="25"/>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18"/>
        <v>5946.58</v>
      </c>
      <c r="I20" s="68">
        <f>+SUM(I$3:I5)</f>
        <v>423548.40105379489</v>
      </c>
      <c r="J20" s="68">
        <f>+SUM(J$3:J5)</f>
        <v>735153.30245944299</v>
      </c>
      <c r="K20" s="68">
        <f>+SUM(K$3:K5)</f>
        <v>728264.80370142905</v>
      </c>
      <c r="L20" s="25">
        <f t="shared" si="26"/>
        <v>12.933474604697562</v>
      </c>
      <c r="M20" s="25">
        <f t="shared" si="19"/>
        <v>11.419349796023711</v>
      </c>
      <c r="N20" s="25">
        <f t="shared" si="19"/>
        <v>11.025696787941502</v>
      </c>
      <c r="O20" s="69">
        <f>+SUM(O$3:O5)</f>
        <v>1089</v>
      </c>
      <c r="P20" s="69">
        <f>+SUM(P$3:P5)</f>
        <v>1008</v>
      </c>
      <c r="Q20" s="69">
        <f>+SUM(Q$3:Q5)</f>
        <v>1036</v>
      </c>
      <c r="R20" s="27">
        <f t="shared" si="27"/>
        <v>30.071836547291095</v>
      </c>
      <c r="S20" s="27">
        <f t="shared" si="20"/>
        <v>63.866924603174596</v>
      </c>
      <c r="T20" s="27">
        <f t="shared" si="20"/>
        <v>63.756361003861002</v>
      </c>
      <c r="U20" s="28">
        <v>36</v>
      </c>
      <c r="V20" s="29">
        <v>72</v>
      </c>
      <c r="W20" s="29">
        <v>70</v>
      </c>
      <c r="X20" s="28">
        <f t="shared" si="21"/>
        <v>178</v>
      </c>
      <c r="Y20" s="30">
        <f t="shared" si="28"/>
        <v>12.71946790405477</v>
      </c>
      <c r="Z20" s="30">
        <f t="shared" si="22"/>
        <v>11.234728984515774</v>
      </c>
      <c r="AA20" s="30">
        <f t="shared" si="23"/>
        <v>10.901448371918336</v>
      </c>
      <c r="AB20" s="47"/>
      <c r="AC20" s="31">
        <f t="shared" si="29"/>
        <v>11.570769922689465</v>
      </c>
      <c r="AD20" s="31">
        <f t="shared" si="24"/>
        <v>29.489308168759226</v>
      </c>
      <c r="AE20" s="47"/>
      <c r="AF20" s="32">
        <f t="shared" si="30"/>
        <v>11.403947850929164</v>
      </c>
      <c r="AG20" s="32">
        <f t="shared" si="25"/>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18"/>
        <v>0</v>
      </c>
      <c r="I21" s="68">
        <f>+SUM(I$3:I6)</f>
        <v>423548.40105379489</v>
      </c>
      <c r="J21" s="68">
        <f>+SUM(J$3:J6)</f>
        <v>735153.30245944299</v>
      </c>
      <c r="K21" s="68">
        <f>+SUM(K$3:K6)</f>
        <v>728264.80370142905</v>
      </c>
      <c r="L21" s="25">
        <f t="shared" si="26"/>
        <v>12.933474604697562</v>
      </c>
      <c r="M21" s="25">
        <f t="shared" si="19"/>
        <v>11.419349796023711</v>
      </c>
      <c r="N21" s="25">
        <f t="shared" si="19"/>
        <v>11.025696787941502</v>
      </c>
      <c r="O21" s="69">
        <f>+SUM(O$3:O6)</f>
        <v>1089</v>
      </c>
      <c r="P21" s="69">
        <f>+SUM(P$3:P6)</f>
        <v>1008</v>
      </c>
      <c r="Q21" s="69">
        <f>+SUM(Q$3:Q6)</f>
        <v>1036</v>
      </c>
      <c r="R21" s="27">
        <f t="shared" si="27"/>
        <v>30.071836547291095</v>
      </c>
      <c r="S21" s="27">
        <f t="shared" si="20"/>
        <v>63.866924603174596</v>
      </c>
      <c r="T21" s="27">
        <f t="shared" si="20"/>
        <v>63.756361003861002</v>
      </c>
      <c r="U21" s="28">
        <v>36</v>
      </c>
      <c r="V21" s="29">
        <v>72</v>
      </c>
      <c r="W21" s="29">
        <v>70</v>
      </c>
      <c r="X21" s="28">
        <f t="shared" si="21"/>
        <v>178</v>
      </c>
      <c r="Y21" s="30">
        <f t="shared" si="28"/>
        <v>12.71946790405477</v>
      </c>
      <c r="Z21" s="30">
        <f t="shared" si="22"/>
        <v>11.234728984515774</v>
      </c>
      <c r="AA21" s="30">
        <f t="shared" si="23"/>
        <v>10.901448371918336</v>
      </c>
      <c r="AB21" s="47"/>
      <c r="AC21" s="31">
        <f t="shared" si="29"/>
        <v>11.570769922689465</v>
      </c>
      <c r="AD21" s="31">
        <f t="shared" si="24"/>
        <v>29.489308168759226</v>
      </c>
      <c r="AE21" s="47"/>
      <c r="AF21" s="32">
        <f t="shared" si="30"/>
        <v>11.403947850929164</v>
      </c>
      <c r="AG21" s="32">
        <f t="shared" si="25"/>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18"/>
        <v>0</v>
      </c>
      <c r="I22" s="68">
        <f>+SUM(I$3:I7)</f>
        <v>423548.40105379489</v>
      </c>
      <c r="J22" s="68">
        <f>+SUM(J$3:J7)</f>
        <v>735153.30245944299</v>
      </c>
      <c r="K22" s="68">
        <f>+SUM(K$3:K7)</f>
        <v>728264.80370142905</v>
      </c>
      <c r="L22" s="25">
        <f t="shared" si="26"/>
        <v>12.933474604697562</v>
      </c>
      <c r="M22" s="25">
        <f t="shared" si="19"/>
        <v>11.419349796023711</v>
      </c>
      <c r="N22" s="25">
        <f t="shared" si="19"/>
        <v>11.025696787941502</v>
      </c>
      <c r="O22" s="69">
        <f>+SUM(O$3:O7)</f>
        <v>1089</v>
      </c>
      <c r="P22" s="69">
        <f>+SUM(P$3:P7)</f>
        <v>1008</v>
      </c>
      <c r="Q22" s="69">
        <f>+SUM(Q$3:Q7)</f>
        <v>1036</v>
      </c>
      <c r="R22" s="27">
        <f t="shared" si="27"/>
        <v>30.071836547291095</v>
      </c>
      <c r="S22" s="27">
        <f t="shared" si="20"/>
        <v>63.866924603174596</v>
      </c>
      <c r="T22" s="27">
        <f t="shared" si="20"/>
        <v>63.756361003861002</v>
      </c>
      <c r="U22" s="28">
        <v>36</v>
      </c>
      <c r="V22" s="29">
        <v>72</v>
      </c>
      <c r="W22" s="29">
        <v>70</v>
      </c>
      <c r="X22" s="28">
        <f t="shared" si="21"/>
        <v>178</v>
      </c>
      <c r="Y22" s="30">
        <f t="shared" si="28"/>
        <v>12.71946790405477</v>
      </c>
      <c r="Z22" s="30">
        <f t="shared" si="22"/>
        <v>11.234728984515774</v>
      </c>
      <c r="AA22" s="30">
        <f t="shared" si="23"/>
        <v>10.901448371918336</v>
      </c>
      <c r="AB22" s="47"/>
      <c r="AC22" s="31">
        <f t="shared" si="29"/>
        <v>11.570769922689465</v>
      </c>
      <c r="AD22" s="31">
        <f t="shared" si="24"/>
        <v>29.489308168759226</v>
      </c>
      <c r="AE22" s="47"/>
      <c r="AF22" s="32">
        <f t="shared" si="30"/>
        <v>11.403947850929164</v>
      </c>
      <c r="AG22" s="32">
        <f t="shared" si="25"/>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18"/>
        <v>6350.59</v>
      </c>
      <c r="I23" s="68">
        <f>+SUM(I$3:I8)</f>
        <v>439914.16424599389</v>
      </c>
      <c r="J23" s="68">
        <f>+SUM(J$3:J8)</f>
        <v>759510.21118704998</v>
      </c>
      <c r="K23" s="68">
        <f>+SUM(K$3:K8)</f>
        <v>747493.3715867931</v>
      </c>
      <c r="L23" s="25">
        <f t="shared" si="26"/>
        <v>12.798977402080178</v>
      </c>
      <c r="M23" s="25">
        <f t="shared" si="19"/>
        <v>11.260075351604655</v>
      </c>
      <c r="N23" s="25">
        <f t="shared" si="19"/>
        <v>10.90464531194992</v>
      </c>
      <c r="O23" s="69">
        <f>+SUM(O$3:O8)</f>
        <v>1142</v>
      </c>
      <c r="P23" s="69">
        <f>+SUM(P$3:P8)</f>
        <v>1060</v>
      </c>
      <c r="Q23" s="69">
        <f>+SUM(Q$3:Q8)</f>
        <v>1086</v>
      </c>
      <c r="R23" s="27">
        <f t="shared" si="27"/>
        <v>30.097232924693522</v>
      </c>
      <c r="S23" s="27">
        <f t="shared" si="20"/>
        <v>63.633594339622626</v>
      </c>
      <c r="T23" s="27">
        <f t="shared" si="20"/>
        <v>63.119852670349914</v>
      </c>
      <c r="U23" s="28">
        <v>36</v>
      </c>
      <c r="V23" s="29">
        <v>72</v>
      </c>
      <c r="W23" s="29">
        <v>70</v>
      </c>
      <c r="X23" s="28">
        <f t="shared" si="21"/>
        <v>178</v>
      </c>
      <c r="Y23" s="30">
        <f t="shared" si="28"/>
        <v>12.585887510661614</v>
      </c>
      <c r="Z23" s="30">
        <f t="shared" si="22"/>
        <v>11.070157943114088</v>
      </c>
      <c r="AA23" s="30">
        <f t="shared" si="23"/>
        <v>10.767730380089883</v>
      </c>
      <c r="AB23" s="47"/>
      <c r="AC23" s="31">
        <f t="shared" si="29"/>
        <v>11.431538110263574</v>
      </c>
      <c r="AD23" s="31">
        <f t="shared" si="24"/>
        <v>29.84847679365631</v>
      </c>
      <c r="AE23" s="47"/>
      <c r="AF23" s="32">
        <f t="shared" si="30"/>
        <v>11.257777802777102</v>
      </c>
      <c r="AG23" s="32">
        <f t="shared" si="25"/>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18"/>
        <v>0</v>
      </c>
      <c r="I24" s="68">
        <f>+SUM(I$3:I9)</f>
        <v>439914.16424599389</v>
      </c>
      <c r="J24" s="68">
        <f>+SUM(J$3:J9)</f>
        <v>759510.21118704998</v>
      </c>
      <c r="K24" s="68">
        <f>+SUM(K$3:K9)</f>
        <v>747493.3715867931</v>
      </c>
      <c r="L24" s="25">
        <f t="shared" si="26"/>
        <v>12.798977402080178</v>
      </c>
      <c r="M24" s="25">
        <f t="shared" si="19"/>
        <v>11.260075351604655</v>
      </c>
      <c r="N24" s="25">
        <f t="shared" si="19"/>
        <v>10.90464531194992</v>
      </c>
      <c r="O24" s="69">
        <f>+SUM(O$3:O9)</f>
        <v>1142</v>
      </c>
      <c r="P24" s="69">
        <f>+SUM(P$3:P9)</f>
        <v>1060</v>
      </c>
      <c r="Q24" s="69">
        <f>+SUM(Q$3:Q9)</f>
        <v>1086</v>
      </c>
      <c r="R24" s="27">
        <f t="shared" si="27"/>
        <v>30.097232924693522</v>
      </c>
      <c r="S24" s="27">
        <f t="shared" si="20"/>
        <v>63.633594339622626</v>
      </c>
      <c r="T24" s="27">
        <f t="shared" si="20"/>
        <v>63.119852670349914</v>
      </c>
      <c r="U24" s="28">
        <v>36</v>
      </c>
      <c r="V24" s="29">
        <v>72</v>
      </c>
      <c r="W24" s="29">
        <v>70</v>
      </c>
      <c r="X24" s="28">
        <f t="shared" si="21"/>
        <v>178</v>
      </c>
      <c r="Y24" s="30">
        <f t="shared" si="28"/>
        <v>12.585887510661614</v>
      </c>
      <c r="Z24" s="30">
        <f t="shared" si="22"/>
        <v>11.070157943114088</v>
      </c>
      <c r="AA24" s="30">
        <f t="shared" si="23"/>
        <v>10.767730380089883</v>
      </c>
      <c r="AB24" s="47"/>
      <c r="AC24" s="31">
        <f t="shared" si="29"/>
        <v>11.431538110263574</v>
      </c>
      <c r="AD24" s="31">
        <f t="shared" si="24"/>
        <v>29.84847679365631</v>
      </c>
      <c r="AE24" s="47"/>
      <c r="AF24" s="32">
        <f t="shared" si="30"/>
        <v>11.257777802777102</v>
      </c>
      <c r="AG24" s="32">
        <f>3.41214/AF24*100</f>
        <v>30.309178772015581</v>
      </c>
      <c r="AH24" s="38"/>
      <c r="AI24" s="70"/>
      <c r="AJ24" s="71"/>
      <c r="AK24" s="70"/>
      <c r="AP24" s="34">
        <v>29.65</v>
      </c>
      <c r="AQ24" s="40">
        <v>44378</v>
      </c>
    </row>
    <row r="25" spans="1:43" x14ac:dyDescent="0.2">
      <c r="A25" s="65" t="s">
        <v>28</v>
      </c>
      <c r="B25" s="21"/>
      <c r="C25" s="21"/>
      <c r="D25" s="21"/>
      <c r="E25" s="66"/>
      <c r="F25" s="66"/>
      <c r="G25" s="66"/>
      <c r="H25" s="67"/>
      <c r="I25" s="68"/>
      <c r="J25" s="68"/>
      <c r="K25" s="68"/>
      <c r="L25" s="25"/>
      <c r="M25" s="25"/>
      <c r="N25" s="25"/>
      <c r="O25" s="69"/>
      <c r="P25" s="69"/>
      <c r="Q25" s="69"/>
      <c r="R25" s="27"/>
      <c r="S25" s="27"/>
      <c r="T25" s="27"/>
      <c r="U25" s="28"/>
      <c r="V25" s="29"/>
      <c r="W25" s="29"/>
      <c r="X25" s="28"/>
      <c r="Y25" s="30"/>
      <c r="Z25" s="30"/>
      <c r="AA25" s="30"/>
      <c r="AB25" s="47"/>
      <c r="AC25" s="31"/>
      <c r="AD25" s="31"/>
      <c r="AE25" s="47"/>
      <c r="AF25" s="32"/>
      <c r="AG25" s="32"/>
      <c r="AH25" s="38"/>
      <c r="AI25" s="72"/>
      <c r="AJ25" s="72"/>
      <c r="AK25" s="72"/>
      <c r="AP25" s="34">
        <v>29.65</v>
      </c>
      <c r="AQ25" s="40">
        <v>44409</v>
      </c>
    </row>
    <row r="26" spans="1:43" x14ac:dyDescent="0.2">
      <c r="A26" s="65" t="s">
        <v>29</v>
      </c>
      <c r="B26" s="21"/>
      <c r="C26" s="21"/>
      <c r="D26" s="21"/>
      <c r="E26" s="66"/>
      <c r="F26" s="66"/>
      <c r="G26" s="66"/>
      <c r="H26" s="67"/>
      <c r="I26" s="68"/>
      <c r="J26" s="68"/>
      <c r="K26" s="68"/>
      <c r="L26" s="25"/>
      <c r="M26" s="25"/>
      <c r="N26" s="25"/>
      <c r="O26" s="69"/>
      <c r="P26" s="69"/>
      <c r="Q26" s="69"/>
      <c r="R26" s="27"/>
      <c r="S26" s="27"/>
      <c r="T26" s="27"/>
      <c r="U26" s="28"/>
      <c r="V26" s="29"/>
      <c r="W26" s="29"/>
      <c r="X26" s="28"/>
      <c r="Y26" s="30"/>
      <c r="Z26" s="30"/>
      <c r="AA26" s="30"/>
      <c r="AB26" s="47"/>
      <c r="AC26" s="31"/>
      <c r="AD26" s="31"/>
      <c r="AE26" s="47"/>
      <c r="AF26" s="32"/>
      <c r="AG26" s="32"/>
      <c r="AH26" s="38"/>
      <c r="AI26" s="47"/>
      <c r="AJ26" s="47"/>
      <c r="AK26" s="47"/>
      <c r="AP26" s="34">
        <v>29.65</v>
      </c>
      <c r="AQ26" s="40">
        <v>44440</v>
      </c>
    </row>
    <row r="27" spans="1:43" x14ac:dyDescent="0.2">
      <c r="A27" s="65" t="s">
        <v>30</v>
      </c>
      <c r="B27" s="21"/>
      <c r="C27" s="21"/>
      <c r="D27" s="21"/>
      <c r="E27" s="66"/>
      <c r="F27" s="66"/>
      <c r="G27" s="66"/>
      <c r="H27" s="67"/>
      <c r="I27" s="68"/>
      <c r="J27" s="68"/>
      <c r="K27" s="68"/>
      <c r="L27" s="25"/>
      <c r="M27" s="25"/>
      <c r="N27" s="25"/>
      <c r="O27" s="69"/>
      <c r="P27" s="69"/>
      <c r="Q27" s="69"/>
      <c r="R27" s="27"/>
      <c r="S27" s="27"/>
      <c r="T27" s="27"/>
      <c r="U27" s="28"/>
      <c r="V27" s="29"/>
      <c r="W27" s="29"/>
      <c r="X27" s="28"/>
      <c r="Y27" s="30"/>
      <c r="Z27" s="30"/>
      <c r="AA27" s="30"/>
      <c r="AB27" s="47"/>
      <c r="AC27" s="31"/>
      <c r="AD27" s="31"/>
      <c r="AE27" s="47"/>
      <c r="AF27" s="32"/>
      <c r="AG27" s="32"/>
      <c r="AH27" s="38"/>
      <c r="AI27" s="47"/>
      <c r="AJ27" s="47"/>
      <c r="AK27" s="47"/>
      <c r="AP27" s="34">
        <v>29.65</v>
      </c>
      <c r="AQ27" s="40">
        <v>44470</v>
      </c>
    </row>
    <row r="28" spans="1:43" x14ac:dyDescent="0.2">
      <c r="A28" s="65" t="s">
        <v>31</v>
      </c>
      <c r="B28" s="21"/>
      <c r="C28" s="21"/>
      <c r="D28" s="21"/>
      <c r="E28" s="66"/>
      <c r="F28" s="66"/>
      <c r="G28" s="66"/>
      <c r="H28" s="67"/>
      <c r="I28" s="68"/>
      <c r="J28" s="68"/>
      <c r="K28" s="68"/>
      <c r="L28" s="25"/>
      <c r="M28" s="25"/>
      <c r="N28" s="25"/>
      <c r="O28" s="69"/>
      <c r="P28" s="69"/>
      <c r="Q28" s="69"/>
      <c r="R28" s="27"/>
      <c r="S28" s="27"/>
      <c r="T28" s="27"/>
      <c r="U28" s="28"/>
      <c r="V28" s="29"/>
      <c r="W28" s="29"/>
      <c r="X28" s="28"/>
      <c r="Y28" s="30"/>
      <c r="Z28" s="30"/>
      <c r="AA28" s="30"/>
      <c r="AB28" s="47"/>
      <c r="AC28" s="31"/>
      <c r="AD28" s="31"/>
      <c r="AE28" s="47"/>
      <c r="AF28" s="32"/>
      <c r="AG28" s="32"/>
      <c r="AH28" s="38"/>
      <c r="AI28" s="38"/>
      <c r="AJ28" s="38"/>
      <c r="AK28" s="38"/>
      <c r="AP28" s="34">
        <v>29.65</v>
      </c>
      <c r="AQ28" s="40">
        <v>44501</v>
      </c>
    </row>
    <row r="29" spans="1:43" s="47" customFormat="1" x14ac:dyDescent="0.2">
      <c r="A29" s="65" t="s">
        <v>32</v>
      </c>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80" t="s">
        <v>33</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2"/>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31">+C20</f>
        <v>64377.859999999993</v>
      </c>
      <c r="D33" s="52">
        <f t="shared" si="31"/>
        <v>66051.59</v>
      </c>
      <c r="E33" s="53">
        <f t="shared" si="31"/>
        <v>18102.049999999996</v>
      </c>
      <c r="F33" s="53">
        <f t="shared" si="31"/>
        <v>31416.03</v>
      </c>
      <c r="G33" s="53">
        <f t="shared" si="31"/>
        <v>31156.240000000002</v>
      </c>
      <c r="H33" s="54">
        <f t="shared" si="31"/>
        <v>5946.58</v>
      </c>
      <c r="I33" s="55">
        <f t="shared" si="31"/>
        <v>423548.40105379489</v>
      </c>
      <c r="J33" s="55">
        <f t="shared" si="31"/>
        <v>735153.30245944299</v>
      </c>
      <c r="K33" s="55">
        <f t="shared" si="31"/>
        <v>728264.80370142905</v>
      </c>
      <c r="L33" s="56">
        <f t="shared" si="31"/>
        <v>12.933474604697562</v>
      </c>
      <c r="M33" s="56">
        <f t="shared" si="31"/>
        <v>11.419349796023711</v>
      </c>
      <c r="N33" s="56">
        <f t="shared" si="31"/>
        <v>11.025696787941502</v>
      </c>
      <c r="O33" s="57">
        <f t="shared" si="31"/>
        <v>1089</v>
      </c>
      <c r="P33" s="57">
        <f t="shared" si="31"/>
        <v>1008</v>
      </c>
      <c r="Q33" s="57">
        <f t="shared" si="31"/>
        <v>1036</v>
      </c>
      <c r="R33" s="58">
        <f t="shared" si="31"/>
        <v>30.071836547291095</v>
      </c>
      <c r="S33" s="58">
        <f t="shared" si="31"/>
        <v>63.866924603174596</v>
      </c>
      <c r="T33" s="58">
        <f t="shared" si="31"/>
        <v>63.756361003861002</v>
      </c>
      <c r="U33" s="59">
        <f t="shared" si="31"/>
        <v>36</v>
      </c>
      <c r="V33" s="60">
        <f t="shared" si="31"/>
        <v>72</v>
      </c>
      <c r="W33" s="60">
        <f t="shared" si="31"/>
        <v>70</v>
      </c>
      <c r="X33" s="59">
        <f t="shared" si="31"/>
        <v>178</v>
      </c>
      <c r="Y33" s="61">
        <f>+Y20</f>
        <v>12.71946790405477</v>
      </c>
      <c r="Z33" s="61">
        <f t="shared" si="31"/>
        <v>11.234728984515774</v>
      </c>
      <c r="AA33" s="61">
        <f t="shared" si="31"/>
        <v>10.901448371918336</v>
      </c>
      <c r="AC33" s="62">
        <f t="shared" si="31"/>
        <v>11.570769922689465</v>
      </c>
      <c r="AD33" s="62">
        <f t="shared" si="31"/>
        <v>29.489308168759226</v>
      </c>
      <c r="AF33" s="63">
        <f t="shared" si="31"/>
        <v>11.403947850929164</v>
      </c>
      <c r="AG33" s="63">
        <f t="shared" si="31"/>
        <v>29.920691015103053</v>
      </c>
    </row>
    <row r="34" spans="1:33" s="47" customFormat="1" hidden="1" x14ac:dyDescent="0.2">
      <c r="A34" s="51" t="s">
        <v>35</v>
      </c>
      <c r="B34" s="52">
        <f>+B23</f>
        <v>34371.040000000001</v>
      </c>
      <c r="C34" s="52">
        <f t="shared" ref="C34:AG34" si="32">+C23</f>
        <v>67451.609999999986</v>
      </c>
      <c r="D34" s="52">
        <f t="shared" si="32"/>
        <v>68548.160000000003</v>
      </c>
      <c r="E34" s="53">
        <f t="shared" si="32"/>
        <v>18751.179999999997</v>
      </c>
      <c r="F34" s="53">
        <f t="shared" si="32"/>
        <v>32382.12</v>
      </c>
      <c r="G34" s="53">
        <f t="shared" si="32"/>
        <v>31918.920000000002</v>
      </c>
      <c r="H34" s="54">
        <f t="shared" si="32"/>
        <v>6350.59</v>
      </c>
      <c r="I34" s="55">
        <f t="shared" si="32"/>
        <v>439914.16424599389</v>
      </c>
      <c r="J34" s="55">
        <f t="shared" si="32"/>
        <v>759510.21118704998</v>
      </c>
      <c r="K34" s="55">
        <f t="shared" si="32"/>
        <v>747493.3715867931</v>
      </c>
      <c r="L34" s="56">
        <f t="shared" si="32"/>
        <v>12.798977402080178</v>
      </c>
      <c r="M34" s="56">
        <f t="shared" si="32"/>
        <v>11.260075351604655</v>
      </c>
      <c r="N34" s="56">
        <f t="shared" si="32"/>
        <v>10.90464531194992</v>
      </c>
      <c r="O34" s="57">
        <f t="shared" si="32"/>
        <v>1142</v>
      </c>
      <c r="P34" s="57">
        <f t="shared" si="32"/>
        <v>1060</v>
      </c>
      <c r="Q34" s="57">
        <f t="shared" si="32"/>
        <v>1086</v>
      </c>
      <c r="R34" s="58">
        <f t="shared" si="32"/>
        <v>30.097232924693522</v>
      </c>
      <c r="S34" s="58">
        <f t="shared" si="32"/>
        <v>63.633594339622626</v>
      </c>
      <c r="T34" s="58">
        <f t="shared" si="32"/>
        <v>63.119852670349914</v>
      </c>
      <c r="U34" s="59">
        <f t="shared" si="32"/>
        <v>36</v>
      </c>
      <c r="V34" s="60">
        <f t="shared" si="32"/>
        <v>72</v>
      </c>
      <c r="W34" s="60">
        <f t="shared" si="32"/>
        <v>70</v>
      </c>
      <c r="X34" s="59">
        <f t="shared" si="32"/>
        <v>178</v>
      </c>
      <c r="Y34" s="61">
        <f t="shared" si="32"/>
        <v>12.585887510661614</v>
      </c>
      <c r="Z34" s="61">
        <f t="shared" si="32"/>
        <v>11.070157943114088</v>
      </c>
      <c r="AA34" s="61">
        <f t="shared" si="32"/>
        <v>10.767730380089883</v>
      </c>
      <c r="AC34" s="62">
        <f t="shared" si="32"/>
        <v>11.431538110263574</v>
      </c>
      <c r="AD34" s="62">
        <f t="shared" si="32"/>
        <v>29.84847679365631</v>
      </c>
      <c r="AF34" s="63">
        <f t="shared" si="32"/>
        <v>11.257777802777102</v>
      </c>
      <c r="AG34" s="63">
        <f t="shared" si="32"/>
        <v>30.309178772015581</v>
      </c>
    </row>
    <row r="35" spans="1:33" s="47" customFormat="1" hidden="1" x14ac:dyDescent="0.2">
      <c r="A35" s="51" t="s">
        <v>36</v>
      </c>
      <c r="B35" s="52">
        <f>+B26</f>
        <v>0</v>
      </c>
      <c r="C35" s="52">
        <f t="shared" ref="C35:AG35" si="33">+C26</f>
        <v>0</v>
      </c>
      <c r="D35" s="52">
        <f t="shared" si="33"/>
        <v>0</v>
      </c>
      <c r="E35" s="53">
        <f t="shared" si="33"/>
        <v>0</v>
      </c>
      <c r="F35" s="53">
        <f t="shared" si="33"/>
        <v>0</v>
      </c>
      <c r="G35" s="53">
        <f t="shared" si="33"/>
        <v>0</v>
      </c>
      <c r="H35" s="54">
        <f t="shared" si="33"/>
        <v>0</v>
      </c>
      <c r="I35" s="55">
        <f t="shared" si="33"/>
        <v>0</v>
      </c>
      <c r="J35" s="55">
        <f t="shared" si="33"/>
        <v>0</v>
      </c>
      <c r="K35" s="55">
        <f t="shared" si="33"/>
        <v>0</v>
      </c>
      <c r="L35" s="56">
        <f t="shared" si="33"/>
        <v>0</v>
      </c>
      <c r="M35" s="56">
        <f t="shared" si="33"/>
        <v>0</v>
      </c>
      <c r="N35" s="56">
        <f t="shared" si="33"/>
        <v>0</v>
      </c>
      <c r="O35" s="57">
        <f t="shared" si="33"/>
        <v>0</v>
      </c>
      <c r="P35" s="57">
        <f t="shared" si="33"/>
        <v>0</v>
      </c>
      <c r="Q35" s="57">
        <f t="shared" si="33"/>
        <v>0</v>
      </c>
      <c r="R35" s="58">
        <f t="shared" si="33"/>
        <v>0</v>
      </c>
      <c r="S35" s="58">
        <f t="shared" si="33"/>
        <v>0</v>
      </c>
      <c r="T35" s="58">
        <f t="shared" si="33"/>
        <v>0</v>
      </c>
      <c r="U35" s="59">
        <f t="shared" si="33"/>
        <v>0</v>
      </c>
      <c r="V35" s="60">
        <f t="shared" si="33"/>
        <v>0</v>
      </c>
      <c r="W35" s="60">
        <f t="shared" si="33"/>
        <v>0</v>
      </c>
      <c r="X35" s="59">
        <f t="shared" si="33"/>
        <v>0</v>
      </c>
      <c r="Y35" s="61">
        <f t="shared" si="33"/>
        <v>0</v>
      </c>
      <c r="Z35" s="61">
        <f t="shared" si="33"/>
        <v>0</v>
      </c>
      <c r="AA35" s="61">
        <f t="shared" si="33"/>
        <v>0</v>
      </c>
      <c r="AC35" s="62">
        <f t="shared" si="33"/>
        <v>0</v>
      </c>
      <c r="AD35" s="62">
        <f t="shared" si="33"/>
        <v>0</v>
      </c>
      <c r="AF35" s="63">
        <f t="shared" si="33"/>
        <v>0</v>
      </c>
      <c r="AG35" s="63">
        <f t="shared" si="33"/>
        <v>0</v>
      </c>
    </row>
    <row r="36" spans="1:33" s="47" customFormat="1" hidden="1" x14ac:dyDescent="0.2">
      <c r="A36" s="51" t="s">
        <v>37</v>
      </c>
      <c r="B36" s="52">
        <f>B29</f>
        <v>0</v>
      </c>
      <c r="C36" s="52">
        <f t="shared" ref="C36:AG36" si="34">C29</f>
        <v>0</v>
      </c>
      <c r="D36" s="52">
        <f t="shared" si="34"/>
        <v>0</v>
      </c>
      <c r="E36" s="53">
        <f t="shared" si="34"/>
        <v>0</v>
      </c>
      <c r="F36" s="53">
        <f t="shared" si="34"/>
        <v>0</v>
      </c>
      <c r="G36" s="53">
        <f t="shared" si="34"/>
        <v>0</v>
      </c>
      <c r="H36" s="54">
        <f t="shared" si="34"/>
        <v>0</v>
      </c>
      <c r="I36" s="55">
        <f t="shared" si="34"/>
        <v>0</v>
      </c>
      <c r="J36" s="55">
        <f t="shared" si="34"/>
        <v>0</v>
      </c>
      <c r="K36" s="55">
        <f t="shared" si="34"/>
        <v>0</v>
      </c>
      <c r="L36" s="56">
        <f t="shared" si="34"/>
        <v>0</v>
      </c>
      <c r="M36" s="56">
        <f t="shared" si="34"/>
        <v>0</v>
      </c>
      <c r="N36" s="56">
        <f t="shared" si="34"/>
        <v>0</v>
      </c>
      <c r="O36" s="57">
        <f t="shared" si="34"/>
        <v>0</v>
      </c>
      <c r="P36" s="57">
        <f t="shared" si="34"/>
        <v>0</v>
      </c>
      <c r="Q36" s="57">
        <f t="shared" si="34"/>
        <v>0</v>
      </c>
      <c r="R36" s="58">
        <f t="shared" si="34"/>
        <v>0</v>
      </c>
      <c r="S36" s="58">
        <f t="shared" si="34"/>
        <v>0</v>
      </c>
      <c r="T36" s="58">
        <f t="shared" si="34"/>
        <v>0</v>
      </c>
      <c r="U36" s="59">
        <f t="shared" si="34"/>
        <v>0</v>
      </c>
      <c r="V36" s="60">
        <f t="shared" si="34"/>
        <v>0</v>
      </c>
      <c r="W36" s="60">
        <f t="shared" si="34"/>
        <v>0</v>
      </c>
      <c r="X36" s="59">
        <f t="shared" si="34"/>
        <v>0</v>
      </c>
      <c r="Y36" s="61">
        <f t="shared" si="34"/>
        <v>0</v>
      </c>
      <c r="Z36" s="61">
        <f t="shared" si="34"/>
        <v>0</v>
      </c>
      <c r="AA36" s="61">
        <f t="shared" si="34"/>
        <v>0</v>
      </c>
      <c r="AC36" s="62">
        <f t="shared" si="34"/>
        <v>0</v>
      </c>
      <c r="AD36" s="62">
        <f t="shared" si="34"/>
        <v>0</v>
      </c>
      <c r="AF36" s="63">
        <f t="shared" si="34"/>
        <v>0</v>
      </c>
      <c r="AG36" s="63">
        <f t="shared" si="34"/>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35">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36">(O43+P43+Q43)/(3*N43)</f>
        <v>2.3656898656898656E-2</v>
      </c>
      <c r="S43" s="86">
        <f t="shared" si="35"/>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36"/>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0</v>
      </c>
      <c r="R45" s="86">
        <f t="shared" si="36"/>
        <v>0</v>
      </c>
      <c r="S45" s="86">
        <f t="shared" si="35"/>
        <v>1</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0</v>
      </c>
      <c r="P46" s="85">
        <f>SUM(P12:P14)</f>
        <v>0</v>
      </c>
      <c r="Q46" s="85">
        <f>SUM(Q12:Q14)</f>
        <v>0</v>
      </c>
      <c r="R46" s="86">
        <f>(O46+P46+Q46)/(3*N46)</f>
        <v>0</v>
      </c>
      <c r="S46" s="86">
        <f>1-R46</f>
        <v>1</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1142</v>
      </c>
      <c r="P47" s="92">
        <f>SUM(P3:P14)</f>
        <v>1060</v>
      </c>
      <c r="Q47" s="92">
        <f>SUM(Q3:Q14)</f>
        <v>1086</v>
      </c>
      <c r="R47" s="93">
        <f>(O47+P47+Q47)/(3*N47)</f>
        <v>0.12511415525114156</v>
      </c>
      <c r="S47" s="93">
        <f t="shared" si="35"/>
        <v>0.87488584474885844</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204">
        <v>2021</v>
      </c>
      <c r="G64" s="205"/>
      <c r="H64" s="205"/>
      <c r="I64" s="205"/>
      <c r="J64" s="206"/>
      <c r="K64" s="18"/>
      <c r="L64" s="204">
        <v>2022</v>
      </c>
      <c r="M64" s="205"/>
      <c r="N64" s="205"/>
      <c r="O64" s="205"/>
      <c r="P64" s="205"/>
      <c r="Q64" s="206"/>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37">+H3</f>
        <v>5947.08</v>
      </c>
      <c r="O66" s="114">
        <f>+ROUND(N66*(3.97/1000),2)</f>
        <v>23.61</v>
      </c>
      <c r="P66" s="116">
        <f t="shared" ref="P66:P77" si="38">+B3+C3+D3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39">+N67</f>
        <v>5835.53</v>
      </c>
      <c r="I67" s="114">
        <f t="shared" ref="I67:I70" si="40">+ROUND(H67*(3.97/1000),2)</f>
        <v>23.17</v>
      </c>
      <c r="J67" s="113">
        <f t="shared" ref="J67:J68" si="41">+ROUND(G67*P67/I67,2)</f>
        <v>41614</v>
      </c>
      <c r="K67" s="113"/>
      <c r="L67" s="115">
        <v>44593</v>
      </c>
      <c r="M67" s="113">
        <f>AC4</f>
        <v>11.384796941333224</v>
      </c>
      <c r="N67" s="113">
        <f t="shared" si="37"/>
        <v>5835.53</v>
      </c>
      <c r="O67" s="114">
        <f t="shared" ref="O67:O77" si="42">+ROUND(N67*(3.97/1000),2)</f>
        <v>23.17</v>
      </c>
      <c r="P67" s="116">
        <f t="shared" si="38"/>
        <v>81662.070000000007</v>
      </c>
      <c r="Q67" s="116">
        <f>+E4+F4+G4</f>
        <v>40045.39</v>
      </c>
      <c r="R67" s="117">
        <f>+J67-Q67</f>
        <v>1568.6100000000006</v>
      </c>
      <c r="S67" s="118">
        <f t="shared" ref="S67:S68" si="43">+R67/J67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39"/>
        <v>5946.58</v>
      </c>
      <c r="I68" s="114">
        <f t="shared" si="40"/>
        <v>23.61</v>
      </c>
      <c r="J68" s="113">
        <f t="shared" si="41"/>
        <v>6767.55</v>
      </c>
      <c r="K68" s="113"/>
      <c r="L68" s="115">
        <v>44621</v>
      </c>
      <c r="M68" s="113">
        <f>AC5</f>
        <v>12.814228363650376</v>
      </c>
      <c r="N68" s="113">
        <f t="shared" si="37"/>
        <v>5946.58</v>
      </c>
      <c r="O68" s="114">
        <f t="shared" si="42"/>
        <v>23.61</v>
      </c>
      <c r="P68" s="116">
        <f t="shared" si="38"/>
        <v>12226.46</v>
      </c>
      <c r="Q68" s="116">
        <f>+E5+F5+G5</f>
        <v>6293.4800000000005</v>
      </c>
      <c r="R68" s="117">
        <f t="shared" ref="R68" si="44">+J68-Q68</f>
        <v>474.06999999999971</v>
      </c>
      <c r="S68" s="118">
        <f t="shared" si="43"/>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39"/>
        <v>0</v>
      </c>
      <c r="I69" s="114">
        <f t="shared" si="40"/>
        <v>0</v>
      </c>
      <c r="J69" s="113"/>
      <c r="K69" s="120"/>
      <c r="L69" s="115">
        <v>44652</v>
      </c>
      <c r="M69" s="113"/>
      <c r="N69" s="113">
        <f t="shared" si="37"/>
        <v>0</v>
      </c>
      <c r="O69" s="114">
        <f t="shared" si="42"/>
        <v>0</v>
      </c>
      <c r="P69" s="116">
        <f t="shared" si="38"/>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39"/>
        <v>0</v>
      </c>
      <c r="I70" s="114">
        <f t="shared" si="40"/>
        <v>0</v>
      </c>
      <c r="J70" s="113"/>
      <c r="K70" s="120"/>
      <c r="L70" s="115">
        <v>44682</v>
      </c>
      <c r="M70" s="113"/>
      <c r="N70" s="113">
        <f t="shared" si="37"/>
        <v>0</v>
      </c>
      <c r="O70" s="114">
        <f t="shared" si="42"/>
        <v>0</v>
      </c>
      <c r="P70" s="116">
        <f t="shared" si="38"/>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37"/>
        <v>6350.59</v>
      </c>
      <c r="O71" s="114">
        <f t="shared" si="42"/>
        <v>25.21</v>
      </c>
      <c r="P71" s="116">
        <f t="shared" si="38"/>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45">AC9</f>
        <v>F/S</v>
      </c>
      <c r="N72" s="113">
        <f t="shared" si="37"/>
        <v>0</v>
      </c>
      <c r="O72" s="114">
        <f t="shared" si="42"/>
        <v>0</v>
      </c>
      <c r="P72" s="116">
        <f t="shared" si="38"/>
        <v>0</v>
      </c>
      <c r="Q72" s="116">
        <f t="shared" ref="Q72:Q77" si="46">+E9+F9+G9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f t="shared" si="45"/>
        <v>0</v>
      </c>
      <c r="N73" s="113">
        <f t="shared" si="37"/>
        <v>0</v>
      </c>
      <c r="O73" s="114">
        <f t="shared" si="42"/>
        <v>0</v>
      </c>
      <c r="P73" s="116">
        <f t="shared" si="38"/>
        <v>0</v>
      </c>
      <c r="Q73" s="116">
        <f t="shared" si="46"/>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45"/>
        <v>0</v>
      </c>
      <c r="N74" s="113">
        <f t="shared" si="37"/>
        <v>0</v>
      </c>
      <c r="O74" s="114">
        <f t="shared" si="42"/>
        <v>0</v>
      </c>
      <c r="P74" s="116">
        <f t="shared" si="38"/>
        <v>0</v>
      </c>
      <c r="Q74" s="116">
        <f t="shared" si="46"/>
        <v>0</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45"/>
        <v>0</v>
      </c>
      <c r="N75" s="113">
        <f t="shared" si="37"/>
        <v>0</v>
      </c>
      <c r="O75" s="114">
        <f t="shared" si="42"/>
        <v>0</v>
      </c>
      <c r="P75" s="116">
        <f t="shared" si="38"/>
        <v>0</v>
      </c>
      <c r="Q75" s="116">
        <f t="shared" si="46"/>
        <v>0</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45"/>
        <v>0</v>
      </c>
      <c r="N76" s="113">
        <f t="shared" si="37"/>
        <v>0</v>
      </c>
      <c r="O76" s="114">
        <f t="shared" si="42"/>
        <v>0</v>
      </c>
      <c r="P76" s="116">
        <f t="shared" si="38"/>
        <v>0</v>
      </c>
      <c r="Q76" s="116">
        <f t="shared" si="46"/>
        <v>0</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45"/>
        <v>0</v>
      </c>
      <c r="N77" s="113">
        <f t="shared" si="37"/>
        <v>0</v>
      </c>
      <c r="O77" s="114">
        <f t="shared" si="42"/>
        <v>0</v>
      </c>
      <c r="P77" s="116">
        <f t="shared" si="38"/>
        <v>0</v>
      </c>
      <c r="Q77" s="116">
        <f t="shared" si="46"/>
        <v>0</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170370.81000000003</v>
      </c>
      <c r="Q78" s="129">
        <f>SUM(Q66:Q77)</f>
        <v>80674.319999999992</v>
      </c>
      <c r="R78" s="130">
        <f>+J78-Q78</f>
        <v>3048.5800000000163</v>
      </c>
      <c r="S78" s="131">
        <f>+R78/J78</f>
        <v>3.6412737733642959E-2</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423193601.50090015</v>
      </c>
      <c r="T81" s="137">
        <v>138816.629873875</v>
      </c>
      <c r="U81" s="138" t="s">
        <v>63</v>
      </c>
      <c r="V81" s="109"/>
      <c r="W81" s="109"/>
    </row>
    <row r="82" spans="6:42" ht="13.5" hidden="1" thickBot="1" x14ac:dyDescent="0.25">
      <c r="F82" s="207" t="s">
        <v>64</v>
      </c>
      <c r="G82" s="208"/>
      <c r="H82" s="208"/>
      <c r="I82" s="208"/>
      <c r="J82" s="209"/>
      <c r="N82" s="139">
        <f>J80-Q78</f>
        <v>3048.5800000000163</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0</v>
      </c>
      <c r="H86" s="145">
        <f>Z29</f>
        <v>0</v>
      </c>
      <c r="I86" s="145">
        <f>AA29</f>
        <v>0</v>
      </c>
      <c r="J86" s="145">
        <f>AF29</f>
        <v>0</v>
      </c>
      <c r="R86" s="139"/>
    </row>
    <row r="87" spans="6:42" ht="23.25" hidden="1" customHeight="1" thickBot="1" x14ac:dyDescent="0.25">
      <c r="F87" s="143" t="s">
        <v>73</v>
      </c>
      <c r="G87" s="147" t="s">
        <v>74</v>
      </c>
      <c r="H87" s="147" t="s">
        <v>75</v>
      </c>
      <c r="I87" s="147" t="s">
        <v>76</v>
      </c>
      <c r="J87" s="147" t="s">
        <v>20</v>
      </c>
      <c r="U87" s="210" t="s">
        <v>77</v>
      </c>
      <c r="V87" s="148" t="s">
        <v>66</v>
      </c>
      <c r="W87" s="148" t="s">
        <v>67</v>
      </c>
      <c r="X87" s="148" t="s">
        <v>68</v>
      </c>
      <c r="Y87" s="148" t="s">
        <v>20</v>
      </c>
      <c r="Z87" s="212" t="s">
        <v>78</v>
      </c>
      <c r="AB87" s="214"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211"/>
      <c r="V88" s="151" t="s">
        <v>84</v>
      </c>
      <c r="W88" s="151" t="s">
        <v>84</v>
      </c>
      <c r="X88" s="151" t="s">
        <v>84</v>
      </c>
      <c r="Y88" s="151" t="s">
        <v>84</v>
      </c>
      <c r="Z88" s="213"/>
      <c r="AB88" s="215"/>
      <c r="AC88" s="152" t="s">
        <v>85</v>
      </c>
      <c r="AD88" s="152" t="s">
        <v>85</v>
      </c>
      <c r="AE88" s="152" t="s">
        <v>85</v>
      </c>
      <c r="AF88" s="152" t="s">
        <v>85</v>
      </c>
      <c r="AK88" s="38"/>
      <c r="AP88"/>
    </row>
    <row r="89" spans="6:42" ht="38.25" hidden="1" thickBot="1" x14ac:dyDescent="0.35">
      <c r="F89" s="150" t="s">
        <v>86</v>
      </c>
      <c r="G89" s="145">
        <f>R29</f>
        <v>0</v>
      </c>
      <c r="H89" s="145">
        <f>S29</f>
        <v>0</v>
      </c>
      <c r="I89" s="145">
        <f>T29</f>
        <v>0</v>
      </c>
      <c r="J89" s="145">
        <f>SUM(G89:I89)</f>
        <v>0</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47">3.41214/X89</f>
        <v>0.29536200270073748</v>
      </c>
      <c r="AF89" s="159">
        <f t="shared" si="47"/>
        <v>0.29307622933218808</v>
      </c>
      <c r="AK89" s="38"/>
      <c r="AP89"/>
    </row>
    <row r="90" spans="6:42" ht="36.75" hidden="1" customHeight="1" thickBot="1" x14ac:dyDescent="0.35">
      <c r="F90" s="150" t="s">
        <v>87</v>
      </c>
      <c r="G90" s="160">
        <f>O29/$K$90</f>
        <v>0</v>
      </c>
      <c r="H90" s="160">
        <f>P29/$K$90</f>
        <v>0</v>
      </c>
      <c r="I90" s="160">
        <f>Q29/$K$90</f>
        <v>0</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t="e">
        <f>B29/$K$91</f>
        <v>#DIV/0!</v>
      </c>
      <c r="H91" s="160" t="e">
        <f t="shared" ref="H91:I91" si="48">C29/$K$91</f>
        <v>#DIV/0!</v>
      </c>
      <c r="I91" s="160" t="e">
        <f t="shared" si="48"/>
        <v>#DIV/0!</v>
      </c>
      <c r="J91" s="161"/>
      <c r="K91" s="43">
        <f>SUM(B29:D29)</f>
        <v>0</v>
      </c>
      <c r="M91" s="165" t="e">
        <f>+G91+H91+I91</f>
        <v>#DIV/0!</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19">
    <mergeCell ref="U87:U88"/>
    <mergeCell ref="Z87:Z88"/>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 ref="R1:T1"/>
    <mergeCell ref="U1:X1"/>
    <mergeCell ref="Y1:AA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2022-08-08T19:23:26Z</dcterms:modified>
</cp:coreProperties>
</file>