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anabria\Nueva carpeta\"/>
    </mc:Choice>
  </mc:AlternateContent>
  <bookViews>
    <workbookView xWindow="0" yWindow="0" windowWidth="20490" windowHeight="7050"/>
  </bookViews>
  <sheets>
    <sheet name="MENSUA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1" l="1"/>
  <c r="V37" i="1"/>
  <c r="U37" i="1"/>
  <c r="W36" i="1"/>
  <c r="V36" i="1"/>
  <c r="U36" i="1"/>
  <c r="W35" i="1"/>
  <c r="V35" i="1"/>
  <c r="U35" i="1"/>
  <c r="W34" i="1"/>
  <c r="V34" i="1"/>
  <c r="U34" i="1"/>
  <c r="X37" i="1"/>
  <c r="H37" i="1"/>
  <c r="X36" i="1"/>
  <c r="H36" i="1"/>
  <c r="X35" i="1"/>
  <c r="H35" i="1"/>
  <c r="X34" i="1"/>
  <c r="H34" i="1"/>
  <c r="X20" i="1"/>
  <c r="X19" i="1"/>
  <c r="A15" i="1"/>
  <c r="A14" i="1"/>
  <c r="A13" i="1"/>
  <c r="A12" i="1"/>
  <c r="A11" i="1"/>
  <c r="A10" i="1"/>
  <c r="A9" i="1"/>
  <c r="A8" i="1"/>
  <c r="A7" i="1"/>
  <c r="A6" i="1"/>
  <c r="AO5" i="1"/>
  <c r="AN5" i="1"/>
  <c r="AM5" i="1"/>
  <c r="AL5" i="1"/>
  <c r="X5" i="1"/>
  <c r="Q5" i="1"/>
  <c r="P5" i="1"/>
  <c r="O5" i="1"/>
  <c r="H5" i="1"/>
  <c r="H20" i="1" s="1"/>
  <c r="G5" i="1"/>
  <c r="K5" i="1" s="1"/>
  <c r="N5" i="1" s="1"/>
  <c r="F5" i="1"/>
  <c r="E5" i="1"/>
  <c r="Q58" i="1" s="1"/>
  <c r="D5" i="1"/>
  <c r="C5" i="1"/>
  <c r="B5" i="1"/>
  <c r="A5" i="1"/>
  <c r="X4" i="1"/>
  <c r="Q4" i="1"/>
  <c r="P4" i="1"/>
  <c r="O4" i="1"/>
  <c r="H4" i="1"/>
  <c r="N57" i="1" s="1"/>
  <c r="G4" i="1"/>
  <c r="F4" i="1"/>
  <c r="E4" i="1"/>
  <c r="E35" i="1" s="1"/>
  <c r="D4" i="1"/>
  <c r="C4" i="1"/>
  <c r="B4" i="1"/>
  <c r="A4" i="1"/>
  <c r="K4" i="1" l="1"/>
  <c r="S5" i="1"/>
  <c r="T5" i="1"/>
  <c r="AA5" i="1" s="1"/>
  <c r="P57" i="1"/>
  <c r="R5" i="1"/>
  <c r="C37" i="1"/>
  <c r="D36" i="1"/>
  <c r="O57" i="1"/>
  <c r="H57" i="1"/>
  <c r="I57" i="1" s="1"/>
  <c r="T4" i="1"/>
  <c r="I5" i="1"/>
  <c r="L5" i="1" s="1"/>
  <c r="I4" i="1"/>
  <c r="J4" i="1"/>
  <c r="R4" i="1"/>
  <c r="E19" i="1"/>
  <c r="B20" i="1"/>
  <c r="G34" i="1"/>
  <c r="O34" i="1"/>
  <c r="F35" i="1"/>
  <c r="E36" i="1"/>
  <c r="Q57" i="1"/>
  <c r="Q69" i="1" s="1"/>
  <c r="N58" i="1"/>
  <c r="F19" i="1"/>
  <c r="C20" i="1"/>
  <c r="K20" i="1"/>
  <c r="P34" i="1"/>
  <c r="G35" i="1"/>
  <c r="O35" i="1"/>
  <c r="F36" i="1"/>
  <c r="E37" i="1"/>
  <c r="G19" i="1"/>
  <c r="O19" i="1"/>
  <c r="D20" i="1"/>
  <c r="Q34" i="1"/>
  <c r="P35" i="1"/>
  <c r="G36" i="1"/>
  <c r="O36" i="1"/>
  <c r="F37" i="1"/>
  <c r="P58" i="1"/>
  <c r="P69" i="1" s="1"/>
  <c r="R68" i="1"/>
  <c r="S68" i="1" s="1"/>
  <c r="H19" i="1"/>
  <c r="P19" i="1"/>
  <c r="E20" i="1"/>
  <c r="Q35" i="1"/>
  <c r="P36" i="1"/>
  <c r="G37" i="1"/>
  <c r="Q19" i="1"/>
  <c r="F20" i="1"/>
  <c r="Q36" i="1"/>
  <c r="S4" i="1"/>
  <c r="N4" i="1"/>
  <c r="AA4" i="1" s="1"/>
  <c r="J5" i="1"/>
  <c r="M5" i="1" s="1"/>
  <c r="Z5" i="1" s="1"/>
  <c r="B19" i="1"/>
  <c r="G20" i="1"/>
  <c r="O20" i="1"/>
  <c r="C19" i="1"/>
  <c r="S19" i="1" s="1"/>
  <c r="K19" i="1"/>
  <c r="N19" i="1" s="1"/>
  <c r="P20" i="1"/>
  <c r="E34" i="1"/>
  <c r="D19" i="1"/>
  <c r="Q20" i="1"/>
  <c r="F34" i="1"/>
  <c r="J57" i="1" l="1"/>
  <c r="R19" i="1"/>
  <c r="T19" i="1"/>
  <c r="AA19" i="1" s="1"/>
  <c r="R57" i="1"/>
  <c r="K35" i="1"/>
  <c r="K34" i="1"/>
  <c r="R34" i="1"/>
  <c r="B34" i="1"/>
  <c r="D37" i="1"/>
  <c r="J19" i="1"/>
  <c r="M19" i="1" s="1"/>
  <c r="Z19" i="1" s="1"/>
  <c r="M4" i="1"/>
  <c r="Z4" i="1" s="1"/>
  <c r="J20" i="1"/>
  <c r="M20" i="1" s="1"/>
  <c r="T36" i="1"/>
  <c r="T35" i="1"/>
  <c r="D35" i="1"/>
  <c r="Q37" i="1"/>
  <c r="S35" i="1"/>
  <c r="C35" i="1"/>
  <c r="S34" i="1"/>
  <c r="C34" i="1"/>
  <c r="I20" i="1"/>
  <c r="L20" i="1" s="1"/>
  <c r="L4" i="1"/>
  <c r="I19" i="1"/>
  <c r="L19" i="1" s="1"/>
  <c r="B37" i="1"/>
  <c r="AC5" i="1"/>
  <c r="Y5" i="1"/>
  <c r="AF5" i="1" s="1"/>
  <c r="AG5" i="1" s="1"/>
  <c r="N20" i="1"/>
  <c r="T34" i="1"/>
  <c r="D34" i="1"/>
  <c r="O37" i="1"/>
  <c r="T20" i="1"/>
  <c r="S20" i="1"/>
  <c r="K36" i="1"/>
  <c r="B36" i="1"/>
  <c r="R36" i="1"/>
  <c r="P37" i="1"/>
  <c r="B35" i="1"/>
  <c r="R35" i="1"/>
  <c r="R20" i="1"/>
  <c r="C36" i="1"/>
  <c r="S36" i="1"/>
  <c r="H58" i="1"/>
  <c r="I58" i="1" s="1"/>
  <c r="J58" i="1" s="1"/>
  <c r="O58" i="1"/>
  <c r="K37" i="1"/>
  <c r="R58" i="1" l="1"/>
  <c r="S58" i="1" s="1"/>
  <c r="J69" i="1"/>
  <c r="R69" i="1" s="1"/>
  <c r="M58" i="1"/>
  <c r="AD5" i="1"/>
  <c r="I37" i="1"/>
  <c r="J36" i="1"/>
  <c r="N37" i="1"/>
  <c r="I34" i="1"/>
  <c r="AC20" i="1"/>
  <c r="AD20" i="1" s="1"/>
  <c r="Y20" i="1"/>
  <c r="J37" i="1"/>
  <c r="I35" i="1"/>
  <c r="J34" i="1"/>
  <c r="AA36" i="1"/>
  <c r="N36" i="1"/>
  <c r="AC19" i="1"/>
  <c r="AD19" i="1" s="1"/>
  <c r="Y19" i="1"/>
  <c r="AF19" i="1" s="1"/>
  <c r="AG19" i="1" s="1"/>
  <c r="T37" i="1"/>
  <c r="N34" i="1"/>
  <c r="AA34" i="1"/>
  <c r="S37" i="1"/>
  <c r="R37" i="1"/>
  <c r="I36" i="1"/>
  <c r="J35" i="1"/>
  <c r="N35" i="1"/>
  <c r="AA35" i="1"/>
  <c r="AA20" i="1"/>
  <c r="Y4" i="1"/>
  <c r="AF4" i="1" s="1"/>
  <c r="AG4" i="1" s="1"/>
  <c r="AC4" i="1"/>
  <c r="Z20" i="1"/>
  <c r="T68" i="1"/>
  <c r="T57" i="1"/>
  <c r="S57" i="1"/>
  <c r="S69" i="1" l="1"/>
  <c r="L35" i="1"/>
  <c r="L37" i="1"/>
  <c r="Z36" i="1"/>
  <c r="M36" i="1"/>
  <c r="M35" i="1"/>
  <c r="Z35" i="1"/>
  <c r="M37" i="1"/>
  <c r="L34" i="1"/>
  <c r="T58" i="1"/>
  <c r="AF20" i="1"/>
  <c r="AG20" i="1" s="1"/>
  <c r="AA37" i="1"/>
  <c r="M57" i="1"/>
  <c r="AD4" i="1"/>
  <c r="L36" i="1"/>
  <c r="M34" i="1"/>
  <c r="Z34" i="1"/>
  <c r="AC34" i="1" l="1"/>
  <c r="AD34" i="1"/>
  <c r="Z37" i="1"/>
  <c r="Y36" i="1"/>
  <c r="Y35" i="1"/>
  <c r="AC36" i="1"/>
  <c r="AD36" i="1"/>
  <c r="AD35" i="1"/>
  <c r="AC35" i="1"/>
  <c r="Y37" i="1"/>
  <c r="Y34" i="1"/>
  <c r="AD37" i="1"/>
  <c r="AC37" i="1"/>
  <c r="AF34" i="1" l="1"/>
  <c r="AG34" i="1"/>
  <c r="AG35" i="1"/>
  <c r="AF35" i="1"/>
  <c r="AF37" i="1"/>
  <c r="AG37" i="1"/>
  <c r="AG36" i="1"/>
  <c r="AF36" i="1"/>
</calcChain>
</file>

<file path=xl/sharedStrings.xml><?xml version="1.0" encoding="utf-8"?>
<sst xmlns="http://schemas.openxmlformats.org/spreadsheetml/2006/main" count="75" uniqueCount="40">
  <si>
    <t>mm:AA</t>
  </si>
  <si>
    <t>Producción (MWh)</t>
  </si>
  <si>
    <t>Consumo  (Tn)</t>
  </si>
  <si>
    <t xml:space="preserve">Poder calorífico
carbón
 (Kcal/Kg) </t>
  </si>
  <si>
    <t>TOTAL ENERGIA EN EL 
CARBÓN (MBTU)</t>
  </si>
  <si>
    <t>CONSUMO TÉRMICO ESPECÍFICO SIN CORREGIR
(MBTU/MWh)</t>
  </si>
  <si>
    <t>HORAS DE
OPERACIÓN</t>
  </si>
  <si>
    <t xml:space="preserve">POTENCIA PROMEDIO DE 
GENERACIÓN (MW) </t>
  </si>
  <si>
    <t>CAPACIDAD EFECTIVA NETA - CEN
(MW)</t>
  </si>
  <si>
    <t>CONSUMO TÉRMICO ESPECÍFICO 
CORREGIDO (MBTU/MWh)</t>
  </si>
  <si>
    <t>CONSUMO TÉRMICO
ESPECÍFICO SIN  CORREGIR</t>
  </si>
  <si>
    <t>DESEMPEÑO
SIN CORREGIR
(%)</t>
  </si>
  <si>
    <t>CONSUMO TÉRMICO
ESPECÍFICO CORREGIDO (MBTU/MWh)</t>
  </si>
  <si>
    <t>DESEMPEÑO
(%)</t>
  </si>
  <si>
    <t>META 2021 - CONSUMO TÉRMICO ESPECÍFICO 
 (MBTU/MWh)</t>
  </si>
  <si>
    <t>META 2021
DESEMPEÑO
(%)</t>
  </si>
  <si>
    <t>Unidad Uno</t>
  </si>
  <si>
    <t xml:space="preserve">Unidad Dos </t>
  </si>
  <si>
    <t xml:space="preserve">Unidad Tres </t>
  </si>
  <si>
    <t>CEN
TOTAL</t>
  </si>
  <si>
    <t>PLANTA</t>
  </si>
  <si>
    <t xml:space="preserve">INDICADOR ACUMULADO                          INDICADOR ACUMULADO                                       INDICADOR ACUMULADO                           INDICADOR ACUMULADO                                    INDICADOR ACUMULADO  </t>
  </si>
  <si>
    <t>ene-21-feb-21</t>
  </si>
  <si>
    <t>1° TRIMESTRE</t>
  </si>
  <si>
    <t>2° TRIMESTRE</t>
  </si>
  <si>
    <t>3° TRIMESTRE</t>
  </si>
  <si>
    <t>4° TRIMESTRE</t>
  </si>
  <si>
    <t>2020 VS 2021</t>
  </si>
  <si>
    <t>PERIODO</t>
  </si>
  <si>
    <t>CONSUMO TÉRMICO
ESPECÍFICO PLANTA SIN CORREGIR (MBTU/MWh)</t>
  </si>
  <si>
    <t xml:space="preserve">Poder calorífico
carbón promedio
 (Kcal/Kg) 
</t>
  </si>
  <si>
    <t xml:space="preserve">Poder calorífico
carbón promedio
 (MBTU/Ton) 
</t>
  </si>
  <si>
    <t>Consumo de carbón 
(Ton)</t>
  </si>
  <si>
    <t>CONSUMO TÉRMICO
ESPECÍFICO PLANTA
SIN CORREGIR 
(MBTU/MWh)</t>
  </si>
  <si>
    <t>TOTAL GENERACIÓN 
(MWh)</t>
  </si>
  <si>
    <t>Ahorro de carbón del mes (Ton) (Ton)</t>
  </si>
  <si>
    <t>Ahorro de carbón del mes (Ton) (%)</t>
  </si>
  <si>
    <t>Ahorro de carbón acumulado (%)</t>
  </si>
  <si>
    <t>CONSOLIDADO AÑO</t>
  </si>
  <si>
    <t xml:space="preserve">INDICADOR ACUMULADO                                                                  INDICADOR ACUMULADO                                                   INDICADOR ACUMULADO                                            INDICADOR ACUMULADO                                                                                  INDICADOR ACUMULADO                             INDICADOR ACUMULADO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</si>
</sst>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"/>
    <numFmt numFmtId="166" formatCode="0.000000000"/>
    <numFmt numFmtId="167" formatCode="_(* #,##0_);_(* \(#,##0\);_(* &quot;-&quot;??_);_(@_)"/>
  </numFmts>
  <fonts count="10" x14ac:knownFonts="1"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7" fontId="0" fillId="9" borderId="5" xfId="0" applyNumberFormat="1" applyFill="1" applyBorder="1"/>
    <xf numFmtId="4" fontId="2" fillId="0" borderId="5" xfId="0" applyNumberFormat="1" applyFont="1" applyBorder="1"/>
    <xf numFmtId="4" fontId="0" fillId="3" borderId="5" xfId="0" applyNumberFormat="1" applyFill="1" applyBorder="1"/>
    <xf numFmtId="4" fontId="0" fillId="0" borderId="5" xfId="0" applyNumberFormat="1" applyBorder="1"/>
    <xf numFmtId="164" fontId="0" fillId="4" borderId="5" xfId="1" applyFont="1" applyFill="1" applyBorder="1"/>
    <xf numFmtId="2" fontId="0" fillId="5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6" borderId="5" xfId="0" applyNumberFormat="1" applyFill="1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5" borderId="5" xfId="0" applyNumberFormat="1" applyFill="1" applyBorder="1"/>
    <xf numFmtId="2" fontId="2" fillId="7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6" fillId="8" borderId="5" xfId="2" applyNumberFormat="1" applyFont="1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17" fontId="0" fillId="0" borderId="0" xfId="0" applyNumberFormat="1"/>
    <xf numFmtId="17" fontId="0" fillId="0" borderId="7" xfId="0" applyNumberFormat="1" applyFill="1" applyBorder="1"/>
    <xf numFmtId="4" fontId="2" fillId="0" borderId="0" xfId="0" applyNumberFormat="1" applyFont="1" applyBorder="1"/>
    <xf numFmtId="164" fontId="0" fillId="0" borderId="0" xfId="1" applyFont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/>
    <xf numFmtId="0" fontId="0" fillId="0" borderId="0" xfId="0" applyFill="1" applyBorder="1"/>
    <xf numFmtId="17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" fontId="0" fillId="9" borderId="6" xfId="0" applyNumberFormat="1" applyFill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2" fontId="0" fillId="0" borderId="6" xfId="0" applyNumberFormat="1" applyBorder="1"/>
    <xf numFmtId="4" fontId="2" fillId="4" borderId="6" xfId="0" applyNumberFormat="1" applyFont="1" applyFill="1" applyBorder="1"/>
    <xf numFmtId="2" fontId="0" fillId="5" borderId="6" xfId="0" applyNumberForma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2" fontId="0" fillId="6" borderId="6" xfId="0" applyNumberFormat="1" applyFill="1" applyBorder="1"/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5" borderId="6" xfId="0" applyNumberFormat="1" applyFill="1" applyBorder="1"/>
    <xf numFmtId="2" fontId="2" fillId="7" borderId="6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17" fontId="2" fillId="9" borderId="5" xfId="0" applyNumberFormat="1" applyFont="1" applyFill="1" applyBorder="1"/>
    <xf numFmtId="4" fontId="2" fillId="3" borderId="5" xfId="0" applyNumberFormat="1" applyFont="1" applyFill="1" applyBorder="1"/>
    <xf numFmtId="2" fontId="0" fillId="0" borderId="5" xfId="0" applyNumberFormat="1" applyBorder="1"/>
    <xf numFmtId="4" fontId="2" fillId="4" borderId="5" xfId="0" applyNumberFormat="1" applyFont="1" applyFill="1" applyBorder="1"/>
    <xf numFmtId="3" fontId="2" fillId="0" borderId="5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0" fillId="0" borderId="0" xfId="1" applyFont="1" applyFill="1" applyBorder="1"/>
    <xf numFmtId="2" fontId="0" fillId="0" borderId="0" xfId="0" applyNumberFormat="1" applyFill="1" applyBorder="1" applyAlignment="1"/>
    <xf numFmtId="4" fontId="0" fillId="0" borderId="0" xfId="0" applyNumberFormat="1" applyFill="1" applyBorder="1"/>
    <xf numFmtId="4" fontId="0" fillId="0" borderId="0" xfId="1" applyNumberFormat="1" applyFont="1" applyFill="1" applyBorder="1"/>
    <xf numFmtId="4" fontId="0" fillId="0" borderId="0" xfId="0" applyNumberFormat="1" applyFill="1" applyBorder="1" applyAlignment="1"/>
    <xf numFmtId="165" fontId="2" fillId="0" borderId="0" xfId="0" applyNumberFormat="1" applyFont="1" applyFill="1" applyBorder="1"/>
    <xf numFmtId="17" fontId="0" fillId="0" borderId="6" xfId="0" applyNumberForma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" fontId="0" fillId="0" borderId="5" xfId="0" applyNumberFormat="1" applyBorder="1"/>
    <xf numFmtId="164" fontId="0" fillId="0" borderId="5" xfId="1" applyNumberFormat="1" applyFont="1" applyBorder="1" applyAlignment="1">
      <alignment horizontal="right"/>
    </xf>
    <xf numFmtId="2" fontId="0" fillId="0" borderId="5" xfId="0" applyNumberFormat="1" applyFill="1" applyBorder="1"/>
    <xf numFmtId="17" fontId="0" fillId="0" borderId="5" xfId="1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0" fontId="0" fillId="5" borderId="5" xfId="2" applyNumberFormat="1" applyFont="1" applyFill="1" applyBorder="1" applyAlignment="1">
      <alignment horizontal="right"/>
    </xf>
    <xf numFmtId="10" fontId="2" fillId="5" borderId="5" xfId="2" applyNumberFormat="1" applyFont="1" applyFill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10" fontId="3" fillId="5" borderId="5" xfId="2" applyNumberFormat="1" applyFont="1" applyFill="1" applyBorder="1" applyAlignment="1">
      <alignment horizontal="right"/>
    </xf>
    <xf numFmtId="2" fontId="4" fillId="5" borderId="5" xfId="0" applyNumberFormat="1" applyFont="1" applyFill="1" applyBorder="1"/>
    <xf numFmtId="0" fontId="3" fillId="0" borderId="0" xfId="0" applyFont="1" applyFill="1" applyBorder="1" applyAlignment="1"/>
    <xf numFmtId="0" fontId="0" fillId="0" borderId="0" xfId="0" applyAlignment="1"/>
    <xf numFmtId="17" fontId="2" fillId="5" borderId="5" xfId="0" applyNumberFormat="1" applyFont="1" applyFill="1" applyBorder="1"/>
    <xf numFmtId="4" fontId="2" fillId="5" borderId="5" xfId="0" applyNumberFormat="1" applyFont="1" applyFill="1" applyBorder="1"/>
    <xf numFmtId="3" fontId="2" fillId="5" borderId="5" xfId="0" applyNumberFormat="1" applyFon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/>
    <xf numFmtId="2" fontId="2" fillId="5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7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33618</xdr:colOff>
      <xdr:row>57</xdr:row>
      <xdr:rowOff>11205</xdr:rowOff>
    </xdr:from>
    <xdr:to>
      <xdr:col>20</xdr:col>
      <xdr:colOff>11207</xdr:colOff>
      <xdr:row>58</xdr:row>
      <xdr:rowOff>11205</xdr:rowOff>
    </xdr:to>
    <xdr:sp macro="" textlink="">
      <xdr:nvSpPr>
        <xdr:cNvPr id="2" name="Rectángulo 1"/>
        <xdr:cNvSpPr/>
      </xdr:nvSpPr>
      <xdr:spPr>
        <a:xfrm>
          <a:off x="17654868" y="10212480"/>
          <a:ext cx="853889" cy="1619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31</xdr:col>
      <xdr:colOff>1609167</xdr:colOff>
      <xdr:row>18</xdr:row>
      <xdr:rowOff>156881</xdr:rowOff>
    </xdr:from>
    <xdr:to>
      <xdr:col>32</xdr:col>
      <xdr:colOff>965386</xdr:colOff>
      <xdr:row>20</xdr:row>
      <xdr:rowOff>22412</xdr:rowOff>
    </xdr:to>
    <xdr:sp macro="" textlink="">
      <xdr:nvSpPr>
        <xdr:cNvPr id="3" name="Rectángulo 2"/>
        <xdr:cNvSpPr/>
      </xdr:nvSpPr>
      <xdr:spPr>
        <a:xfrm>
          <a:off x="29556638" y="3339352"/>
          <a:ext cx="981072" cy="17929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anabria/Nueva%20carpeta%20(2)/1.%20ARCHIVOS%20EFICIENCIA%20ENERGETICA/2.%20INFORME%20TRIMESTRAL/5.%20A&#209;O%202021/MEMORIA%20DE%20CALCULO%20INDICADOR%20DE%20EFICIENC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NERGETICO"/>
      <sheetName val="MENSUAL"/>
      <sheetName val="BIMESTRAL"/>
      <sheetName val="TRIMESTRAL"/>
      <sheetName val="SEMESTRAL"/>
      <sheetName val="ACUMULADO 2021"/>
      <sheetName val="GRAFICA INDICADOR 2015-2023"/>
      <sheetName val="MENSUAL COMPRESORES"/>
      <sheetName val="GRAFICA INDICADOR 2015-2023 U2"/>
      <sheetName val="Resumen"/>
    </sheetNames>
    <sheetDataSet>
      <sheetData sheetId="0">
        <row r="77">
          <cell r="A77">
            <v>44197</v>
          </cell>
          <cell r="B77">
            <v>6625.79</v>
          </cell>
          <cell r="F77">
            <v>11981.16</v>
          </cell>
          <cell r="J77">
            <v>408</v>
          </cell>
          <cell r="K77">
            <v>6065.98</v>
          </cell>
          <cell r="L77">
            <v>14404.03</v>
          </cell>
          <cell r="O77">
            <v>29564.38</v>
          </cell>
          <cell r="S77">
            <v>464</v>
          </cell>
          <cell r="T77">
            <v>17395.439999999999</v>
          </cell>
          <cell r="W77">
            <v>35789.85</v>
          </cell>
          <cell r="AA77">
            <v>584</v>
          </cell>
        </row>
        <row r="78">
          <cell r="A78">
            <v>44228</v>
          </cell>
          <cell r="B78">
            <v>9652.52</v>
          </cell>
          <cell r="F78">
            <v>18796.13</v>
          </cell>
          <cell r="J78">
            <v>593</v>
          </cell>
          <cell r="K78">
            <v>6084.76</v>
          </cell>
          <cell r="L78">
            <v>19411.62</v>
          </cell>
          <cell r="O78">
            <v>40858.04</v>
          </cell>
          <cell r="S78">
            <v>592</v>
          </cell>
          <cell r="T78">
            <v>19492.55</v>
          </cell>
          <cell r="W78">
            <v>39771.56</v>
          </cell>
          <cell r="AA78">
            <v>593</v>
          </cell>
        </row>
        <row r="79">
          <cell r="A79">
            <v>44256</v>
          </cell>
        </row>
        <row r="80">
          <cell r="A80">
            <v>44287</v>
          </cell>
        </row>
        <row r="81">
          <cell r="A81">
            <v>44317</v>
          </cell>
        </row>
        <row r="82">
          <cell r="A82">
            <v>44348</v>
          </cell>
        </row>
        <row r="83">
          <cell r="A83">
            <v>44378</v>
          </cell>
        </row>
        <row r="84">
          <cell r="A84">
            <v>44409</v>
          </cell>
        </row>
        <row r="85">
          <cell r="A85">
            <v>44440</v>
          </cell>
        </row>
        <row r="86">
          <cell r="A86">
            <v>44470</v>
          </cell>
        </row>
        <row r="87">
          <cell r="A87">
            <v>44501</v>
          </cell>
        </row>
        <row r="88">
          <cell r="A88">
            <v>44531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0"/>
  <sheetViews>
    <sheetView tabSelected="1" topLeftCell="AD1" zoomScale="85" zoomScaleNormal="85" workbookViewId="0">
      <pane ySplit="3" topLeftCell="A19" activePane="bottomLeft" state="frozen"/>
      <selection pane="bottomLeft" activeCell="AG20" sqref="AG20"/>
    </sheetView>
  </sheetViews>
  <sheetFormatPr baseColWidth="10" defaultRowHeight="12.75" x14ac:dyDescent="0.2"/>
  <cols>
    <col min="1" max="1" width="13.140625" style="40" customWidth="1"/>
    <col min="2" max="2" width="11.7109375" bestFit="1" customWidth="1"/>
    <col min="3" max="3" width="11.85546875" bestFit="1" customWidth="1"/>
    <col min="4" max="4" width="11.42578125" customWidth="1"/>
    <col min="5" max="5" width="14.42578125" customWidth="1"/>
    <col min="6" max="6" width="26" customWidth="1"/>
    <col min="7" max="7" width="13.140625" customWidth="1"/>
    <col min="8" max="8" width="13.7109375" customWidth="1"/>
    <col min="9" max="11" width="13.7109375" style="44" customWidth="1"/>
    <col min="12" max="12" width="11.5703125" bestFit="1" customWidth="1"/>
    <col min="13" max="13" width="13.5703125" customWidth="1"/>
    <col min="14" max="14" width="11.42578125" customWidth="1"/>
    <col min="15" max="15" width="13.85546875" customWidth="1"/>
    <col min="16" max="16" width="12.5703125" customWidth="1"/>
    <col min="17" max="17" width="14" customWidth="1"/>
    <col min="18" max="18" width="18" customWidth="1"/>
    <col min="19" max="19" width="12.7109375" bestFit="1" customWidth="1"/>
    <col min="20" max="20" width="13.140625" customWidth="1"/>
    <col min="21" max="21" width="10.5703125" style="115" customWidth="1"/>
    <col min="22" max="22" width="11.140625" style="115" customWidth="1"/>
    <col min="23" max="23" width="11.42578125" style="115" customWidth="1"/>
    <col min="24" max="24" width="7.42578125" customWidth="1"/>
    <col min="25" max="25" width="11.5703125" bestFit="1" customWidth="1"/>
    <col min="26" max="26" width="11.140625" bestFit="1" customWidth="1"/>
    <col min="27" max="27" width="11.5703125" bestFit="1" customWidth="1"/>
    <col min="29" max="29" width="20.5703125" customWidth="1"/>
    <col min="30" max="30" width="23.140625" customWidth="1"/>
    <col min="32" max="32" width="24.42578125" bestFit="1" customWidth="1"/>
    <col min="33" max="33" width="14.7109375" bestFit="1" customWidth="1"/>
    <col min="34" max="34" width="8.5703125" customWidth="1"/>
    <col min="35" max="35" width="13.28515625" customWidth="1"/>
    <col min="36" max="37" width="8.5703125" customWidth="1"/>
    <col min="38" max="42" width="15.7109375" style="40" customWidth="1"/>
    <col min="43" max="43" width="14.5703125" bestFit="1" customWidth="1"/>
  </cols>
  <sheetData>
    <row r="2" spans="1:43" s="5" customFormat="1" ht="38.25" x14ac:dyDescent="0.2">
      <c r="A2" s="127" t="s">
        <v>0</v>
      </c>
      <c r="B2" s="129" t="s">
        <v>1</v>
      </c>
      <c r="C2" s="130"/>
      <c r="D2" s="131"/>
      <c r="E2" s="132" t="s">
        <v>2</v>
      </c>
      <c r="F2" s="133"/>
      <c r="G2" s="134"/>
      <c r="H2" s="135" t="s">
        <v>3</v>
      </c>
      <c r="I2" s="137" t="s">
        <v>4</v>
      </c>
      <c r="J2" s="138"/>
      <c r="K2" s="138"/>
      <c r="L2" s="139" t="s">
        <v>5</v>
      </c>
      <c r="M2" s="140"/>
      <c r="N2" s="140"/>
      <c r="O2" s="144" t="s">
        <v>6</v>
      </c>
      <c r="P2" s="144"/>
      <c r="Q2" s="144"/>
      <c r="R2" s="145" t="s">
        <v>7</v>
      </c>
      <c r="S2" s="146"/>
      <c r="T2" s="146"/>
      <c r="U2" s="147" t="s">
        <v>8</v>
      </c>
      <c r="V2" s="148"/>
      <c r="W2" s="148"/>
      <c r="X2" s="149"/>
      <c r="Y2" s="139" t="s">
        <v>9</v>
      </c>
      <c r="Z2" s="140"/>
      <c r="AA2" s="140"/>
      <c r="AB2" s="1"/>
      <c r="AC2" s="2" t="s">
        <v>10</v>
      </c>
      <c r="AD2" s="3" t="s">
        <v>11</v>
      </c>
      <c r="AE2" s="1"/>
      <c r="AF2" s="4" t="s">
        <v>12</v>
      </c>
      <c r="AG2" s="4" t="s">
        <v>13</v>
      </c>
      <c r="AI2" s="6"/>
      <c r="AL2" s="123" t="s">
        <v>14</v>
      </c>
      <c r="AM2" s="123"/>
      <c r="AN2" s="123"/>
      <c r="AO2" s="123"/>
      <c r="AP2" s="7" t="s">
        <v>15</v>
      </c>
    </row>
    <row r="3" spans="1:43" s="5" customFormat="1" ht="25.5" x14ac:dyDescent="0.2">
      <c r="A3" s="128"/>
      <c r="B3" s="8" t="s">
        <v>16</v>
      </c>
      <c r="C3" s="8" t="s">
        <v>17</v>
      </c>
      <c r="D3" s="8" t="s">
        <v>18</v>
      </c>
      <c r="E3" s="9" t="s">
        <v>16</v>
      </c>
      <c r="F3" s="9" t="s">
        <v>17</v>
      </c>
      <c r="G3" s="9" t="s">
        <v>18</v>
      </c>
      <c r="H3" s="136"/>
      <c r="I3" s="10" t="s">
        <v>16</v>
      </c>
      <c r="J3" s="10" t="s">
        <v>17</v>
      </c>
      <c r="K3" s="10" t="s">
        <v>18</v>
      </c>
      <c r="L3" s="11" t="s">
        <v>16</v>
      </c>
      <c r="M3" s="11" t="s">
        <v>17</v>
      </c>
      <c r="N3" s="11" t="s">
        <v>18</v>
      </c>
      <c r="O3" s="12" t="s">
        <v>16</v>
      </c>
      <c r="P3" s="12" t="s">
        <v>17</v>
      </c>
      <c r="Q3" s="12" t="s">
        <v>18</v>
      </c>
      <c r="R3" s="13" t="s">
        <v>16</v>
      </c>
      <c r="S3" s="13" t="s">
        <v>17</v>
      </c>
      <c r="T3" s="13" t="s">
        <v>18</v>
      </c>
      <c r="U3" s="14" t="s">
        <v>16</v>
      </c>
      <c r="V3" s="14" t="s">
        <v>17</v>
      </c>
      <c r="W3" s="14" t="s">
        <v>18</v>
      </c>
      <c r="X3" s="15" t="s">
        <v>19</v>
      </c>
      <c r="Y3" s="11" t="s">
        <v>16</v>
      </c>
      <c r="Z3" s="11" t="s">
        <v>17</v>
      </c>
      <c r="AA3" s="11" t="s">
        <v>18</v>
      </c>
      <c r="AB3" s="12"/>
      <c r="AC3" s="16" t="s">
        <v>20</v>
      </c>
      <c r="AD3" s="16" t="s">
        <v>20</v>
      </c>
      <c r="AE3" s="12"/>
      <c r="AF3" s="17" t="s">
        <v>20</v>
      </c>
      <c r="AG3" s="17" t="s">
        <v>20</v>
      </c>
      <c r="AL3" s="18" t="s">
        <v>16</v>
      </c>
      <c r="AM3" s="18" t="s">
        <v>17</v>
      </c>
      <c r="AN3" s="18" t="s">
        <v>18</v>
      </c>
      <c r="AO3" s="18" t="s">
        <v>20</v>
      </c>
      <c r="AP3" s="19" t="s">
        <v>20</v>
      </c>
    </row>
    <row r="4" spans="1:43" x14ac:dyDescent="0.2">
      <c r="A4" s="20">
        <f>'[1]CONSUMO ENERGETICO'!A77</f>
        <v>44197</v>
      </c>
      <c r="B4" s="21">
        <f>'[1]CONSUMO ENERGETICO'!F77</f>
        <v>11981.16</v>
      </c>
      <c r="C4" s="21">
        <f>'[1]CONSUMO ENERGETICO'!O77</f>
        <v>29564.38</v>
      </c>
      <c r="D4" s="21">
        <f>'[1]CONSUMO ENERGETICO'!W77</f>
        <v>35789.85</v>
      </c>
      <c r="E4" s="22">
        <f>'[1]CONSUMO ENERGETICO'!B77</f>
        <v>6625.79</v>
      </c>
      <c r="F4" s="22">
        <f>'[1]CONSUMO ENERGETICO'!L77</f>
        <v>14404.03</v>
      </c>
      <c r="G4" s="22">
        <f>'[1]CONSUMO ENERGETICO'!T77</f>
        <v>17395.439999999999</v>
      </c>
      <c r="H4" s="23">
        <f>'[1]CONSUMO ENERGETICO'!K77</f>
        <v>6065.98</v>
      </c>
      <c r="I4" s="24">
        <f t="shared" ref="I4:I5" si="0">+E4*H4*3.97/1000</f>
        <v>159561.88120807399</v>
      </c>
      <c r="J4" s="24">
        <f t="shared" ref="J4:J5" si="1">+F4*H4*3.97/1000</f>
        <v>346876.99486061797</v>
      </c>
      <c r="K4" s="24">
        <f t="shared" ref="K4:K5" si="2">+G4*H4*3.97/1000</f>
        <v>418915.95279086399</v>
      </c>
      <c r="L4" s="25">
        <f t="shared" ref="L4:N5" si="3">+I4/B4</f>
        <v>13.317732273675837</v>
      </c>
      <c r="M4" s="25">
        <f t="shared" si="3"/>
        <v>11.732936556106299</v>
      </c>
      <c r="N4" s="25">
        <f t="shared" si="3"/>
        <v>11.704881489887887</v>
      </c>
      <c r="O4" s="26">
        <f>+'[1]CONSUMO ENERGETICO'!J77</f>
        <v>408</v>
      </c>
      <c r="P4" s="26">
        <f>+'[1]CONSUMO ENERGETICO'!S77</f>
        <v>464</v>
      </c>
      <c r="Q4" s="26">
        <f>+'[1]CONSUMO ENERGETICO'!AA77</f>
        <v>584</v>
      </c>
      <c r="R4" s="27">
        <f t="shared" ref="R4:T5" si="4">+B4/O4</f>
        <v>29.365588235294116</v>
      </c>
      <c r="S4" s="27">
        <f t="shared" si="4"/>
        <v>63.716336206896557</v>
      </c>
      <c r="T4" s="27">
        <f t="shared" si="4"/>
        <v>61.283989726027393</v>
      </c>
      <c r="U4" s="28">
        <v>36</v>
      </c>
      <c r="V4" s="29">
        <v>72</v>
      </c>
      <c r="W4" s="29">
        <v>70</v>
      </c>
      <c r="X4" s="28">
        <f t="shared" ref="X4:X5" si="5">+U4+V4+W4</f>
        <v>178</v>
      </c>
      <c r="Y4" s="30">
        <f t="shared" ref="Y4:Y5" si="6">L4-(U4-R4)*0.0361</f>
        <v>13.078230008969955</v>
      </c>
      <c r="Z4" s="30">
        <f t="shared" ref="Z4:Z5" si="7">M4-(V4-S4)*0.0227</f>
        <v>11.544897388002852</v>
      </c>
      <c r="AA4" s="30">
        <f>N4-(W4-T4)*0.0199</f>
        <v>11.531432885435832</v>
      </c>
      <c r="AB4" s="29"/>
      <c r="AC4" s="31">
        <f t="shared" ref="AC4:AC5" si="8">L4*(U4/X4)+M4*(V4/X4)+N4*(W4/X4)</f>
        <v>12.042424147101887</v>
      </c>
      <c r="AD4" s="31">
        <f t="shared" ref="AD4:AD5" si="9">3.41214/AC4*100</f>
        <v>28.334328357145278</v>
      </c>
      <c r="AE4" s="29"/>
      <c r="AF4" s="32">
        <f t="shared" ref="AF4:AF5" si="10">+Y4*(U4/X4)+Z4*(V4/X4)+AA4*(W4/X4)</f>
        <v>11.849714574379956</v>
      </c>
      <c r="AG4" s="32">
        <f t="shared" ref="AG4:AG5" si="11">3.41214/AF4*100</f>
        <v>28.795123954945918</v>
      </c>
      <c r="AI4" s="33"/>
      <c r="AL4" s="34">
        <v>12.3507</v>
      </c>
      <c r="AM4" s="34">
        <v>11.376099999999999</v>
      </c>
      <c r="AN4" s="34">
        <v>11.5524</v>
      </c>
      <c r="AO4" s="34">
        <v>11.6425</v>
      </c>
      <c r="AP4" s="35">
        <v>29.31</v>
      </c>
    </row>
    <row r="5" spans="1:43" x14ac:dyDescent="0.2">
      <c r="A5" s="20">
        <f>'[1]CONSUMO ENERGETICO'!A78</f>
        <v>44228</v>
      </c>
      <c r="B5" s="21">
        <f>'[1]CONSUMO ENERGETICO'!F78</f>
        <v>18796.13</v>
      </c>
      <c r="C5" s="21">
        <f>'[1]CONSUMO ENERGETICO'!O78</f>
        <v>40858.04</v>
      </c>
      <c r="D5" s="21">
        <f>'[1]CONSUMO ENERGETICO'!W78</f>
        <v>39771.56</v>
      </c>
      <c r="E5" s="22">
        <f>'[1]CONSUMO ENERGETICO'!B78</f>
        <v>9652.52</v>
      </c>
      <c r="F5" s="22">
        <f>'[1]CONSUMO ENERGETICO'!L78</f>
        <v>19411.62</v>
      </c>
      <c r="G5" s="22">
        <f>'[1]CONSUMO ENERGETICO'!T78</f>
        <v>19492.55</v>
      </c>
      <c r="H5" s="23">
        <f>'[1]CONSUMO ENERGETICO'!K78</f>
        <v>6084.76</v>
      </c>
      <c r="I5" s="24">
        <f t="shared" si="0"/>
        <v>233171.07235294403</v>
      </c>
      <c r="J5" s="24">
        <f t="shared" si="1"/>
        <v>468916.74417746399</v>
      </c>
      <c r="K5" s="24">
        <f t="shared" si="2"/>
        <v>470871.72949586005</v>
      </c>
      <c r="L5" s="25">
        <f t="shared" si="3"/>
        <v>12.405270252596893</v>
      </c>
      <c r="M5" s="25">
        <f t="shared" si="3"/>
        <v>11.476731242552603</v>
      </c>
      <c r="N5" s="25">
        <f t="shared" si="3"/>
        <v>11.839408097038691</v>
      </c>
      <c r="O5" s="26">
        <f>+'[1]CONSUMO ENERGETICO'!J78</f>
        <v>593</v>
      </c>
      <c r="P5" s="26">
        <f>+'[1]CONSUMO ENERGETICO'!S78</f>
        <v>592</v>
      </c>
      <c r="Q5" s="26">
        <f>+'[1]CONSUMO ENERGETICO'!AA78</f>
        <v>593</v>
      </c>
      <c r="R5" s="27">
        <f t="shared" si="4"/>
        <v>31.696677908937605</v>
      </c>
      <c r="S5" s="27">
        <f t="shared" si="4"/>
        <v>69.016959459459457</v>
      </c>
      <c r="T5" s="27">
        <f t="shared" si="4"/>
        <v>67.068397976391225</v>
      </c>
      <c r="U5" s="28">
        <v>36</v>
      </c>
      <c r="V5" s="29">
        <v>72</v>
      </c>
      <c r="W5" s="29">
        <v>70</v>
      </c>
      <c r="X5" s="28">
        <f t="shared" si="5"/>
        <v>178</v>
      </c>
      <c r="Y5" s="30">
        <f t="shared" si="6"/>
        <v>12.249920325109541</v>
      </c>
      <c r="Z5" s="30">
        <f t="shared" si="7"/>
        <v>11.409016222282332</v>
      </c>
      <c r="AA5" s="30">
        <f>N5-(W5-T5)*0.0199</f>
        <v>11.781069216768875</v>
      </c>
      <c r="AB5" s="29"/>
      <c r="AC5" s="31">
        <f t="shared" si="8"/>
        <v>11.807151378370696</v>
      </c>
      <c r="AD5" s="31">
        <f t="shared" si="9"/>
        <v>28.898926512034368</v>
      </c>
      <c r="AE5" s="29"/>
      <c r="AF5" s="32">
        <f t="shared" si="10"/>
        <v>11.725399690348835</v>
      </c>
      <c r="AG5" s="32">
        <f t="shared" si="11"/>
        <v>29.100415253294344</v>
      </c>
      <c r="AI5" s="33"/>
      <c r="AL5" s="36">
        <f>3.41214/AL4</f>
        <v>0.27627098059219318</v>
      </c>
      <c r="AM5" s="36">
        <f t="shared" ref="AM5:AN5" si="12">3.41214/AM4</f>
        <v>0.2999393465247317</v>
      </c>
      <c r="AN5" s="36">
        <f t="shared" si="12"/>
        <v>0.29536200270073748</v>
      </c>
      <c r="AO5" s="36">
        <f>3.41214/AO4</f>
        <v>0.29307622933218808</v>
      </c>
      <c r="AP5" s="37"/>
    </row>
    <row r="6" spans="1:43" x14ac:dyDescent="0.2">
      <c r="A6" s="20">
        <f>'[1]CONSUMO ENERGETICO'!A79</f>
        <v>44256</v>
      </c>
      <c r="B6" s="21"/>
      <c r="C6" s="21"/>
      <c r="D6" s="21"/>
      <c r="E6" s="22"/>
      <c r="F6" s="22"/>
      <c r="G6" s="22"/>
      <c r="H6" s="23"/>
      <c r="I6" s="24"/>
      <c r="J6" s="24"/>
      <c r="K6" s="24"/>
      <c r="L6" s="25"/>
      <c r="M6" s="25"/>
      <c r="N6" s="25"/>
      <c r="O6" s="38"/>
      <c r="P6" s="38"/>
      <c r="Q6" s="38"/>
      <c r="R6" s="27"/>
      <c r="S6" s="27"/>
      <c r="T6" s="27"/>
      <c r="U6" s="28"/>
      <c r="V6" s="29"/>
      <c r="W6" s="29"/>
      <c r="X6" s="28"/>
      <c r="Y6" s="30"/>
      <c r="Z6" s="30"/>
      <c r="AA6" s="30"/>
      <c r="AB6" s="29"/>
      <c r="AC6" s="31"/>
      <c r="AD6" s="31"/>
      <c r="AE6" s="29"/>
      <c r="AF6" s="32"/>
      <c r="AG6" s="32"/>
      <c r="AI6" s="33"/>
      <c r="AL6" s="39"/>
    </row>
    <row r="7" spans="1:43" x14ac:dyDescent="0.2">
      <c r="A7" s="20">
        <f>'[1]CONSUMO ENERGETICO'!A80</f>
        <v>44287</v>
      </c>
      <c r="B7" s="21"/>
      <c r="C7" s="21"/>
      <c r="D7" s="21"/>
      <c r="E7" s="22"/>
      <c r="F7" s="22"/>
      <c r="G7" s="22"/>
      <c r="H7" s="23"/>
      <c r="I7" s="24"/>
      <c r="J7" s="24"/>
      <c r="K7" s="24"/>
      <c r="L7" s="25"/>
      <c r="M7" s="25"/>
      <c r="N7" s="25"/>
      <c r="O7" s="38"/>
      <c r="P7" s="38"/>
      <c r="Q7" s="38"/>
      <c r="R7" s="27"/>
      <c r="S7" s="27"/>
      <c r="T7" s="27"/>
      <c r="U7" s="28"/>
      <c r="V7" s="29"/>
      <c r="W7" s="29"/>
      <c r="X7" s="28"/>
      <c r="Y7" s="30"/>
      <c r="Z7" s="30"/>
      <c r="AA7" s="30"/>
      <c r="AB7" s="29"/>
      <c r="AC7" s="31"/>
      <c r="AD7" s="31"/>
      <c r="AE7" s="29"/>
      <c r="AF7" s="32"/>
      <c r="AG7" s="32"/>
      <c r="AI7" s="33"/>
      <c r="AL7" s="34">
        <v>12.3507</v>
      </c>
      <c r="AM7" s="34">
        <v>11.376099999999999</v>
      </c>
      <c r="AN7" s="34">
        <v>11.5524</v>
      </c>
      <c r="AO7" s="34">
        <v>11.6425</v>
      </c>
      <c r="AP7" s="35">
        <v>29.31</v>
      </c>
    </row>
    <row r="8" spans="1:43" x14ac:dyDescent="0.2">
      <c r="A8" s="20">
        <f>'[1]CONSUMO ENERGETICO'!A81</f>
        <v>44317</v>
      </c>
      <c r="B8" s="21"/>
      <c r="C8" s="21"/>
      <c r="D8" s="21"/>
      <c r="E8" s="22"/>
      <c r="F8" s="22"/>
      <c r="G8" s="22"/>
      <c r="H8" s="23"/>
      <c r="I8" s="24"/>
      <c r="J8" s="24"/>
      <c r="K8" s="24"/>
      <c r="L8" s="25"/>
      <c r="M8" s="25"/>
      <c r="N8" s="25"/>
      <c r="O8" s="38"/>
      <c r="P8" s="38"/>
      <c r="Q8" s="38"/>
      <c r="R8" s="27"/>
      <c r="S8" s="27"/>
      <c r="T8" s="27"/>
      <c r="U8" s="28"/>
      <c r="V8" s="29"/>
      <c r="W8" s="29"/>
      <c r="X8" s="28"/>
      <c r="Y8" s="30"/>
      <c r="Z8" s="30"/>
      <c r="AA8" s="30"/>
      <c r="AB8" s="29"/>
      <c r="AC8" s="31"/>
      <c r="AD8" s="31"/>
      <c r="AE8" s="29"/>
      <c r="AF8" s="32"/>
      <c r="AG8" s="32"/>
      <c r="AI8" s="33"/>
      <c r="AL8" s="34">
        <v>12.3507</v>
      </c>
      <c r="AM8" s="34">
        <v>11.376099999999999</v>
      </c>
      <c r="AN8" s="34">
        <v>11.5524</v>
      </c>
      <c r="AO8" s="34">
        <v>11.6425</v>
      </c>
      <c r="AP8" s="35">
        <v>29.31</v>
      </c>
      <c r="AQ8" s="41"/>
    </row>
    <row r="9" spans="1:43" x14ac:dyDescent="0.2">
      <c r="A9" s="20">
        <f>'[1]CONSUMO ENERGETICO'!A82</f>
        <v>44348</v>
      </c>
      <c r="B9" s="21"/>
      <c r="C9" s="21"/>
      <c r="D9" s="21"/>
      <c r="E9" s="22"/>
      <c r="F9" s="22"/>
      <c r="G9" s="22"/>
      <c r="H9" s="23"/>
      <c r="I9" s="24"/>
      <c r="J9" s="24"/>
      <c r="K9" s="24"/>
      <c r="L9" s="25"/>
      <c r="M9" s="25"/>
      <c r="N9" s="25"/>
      <c r="O9" s="38"/>
      <c r="P9" s="38"/>
      <c r="Q9" s="38"/>
      <c r="R9" s="27"/>
      <c r="S9" s="27"/>
      <c r="T9" s="27"/>
      <c r="U9" s="28"/>
      <c r="V9" s="29"/>
      <c r="W9" s="29"/>
      <c r="X9" s="28"/>
      <c r="Y9" s="30"/>
      <c r="Z9" s="30"/>
      <c r="AA9" s="30"/>
      <c r="AB9" s="29"/>
      <c r="AC9" s="31"/>
      <c r="AD9" s="31"/>
      <c r="AE9" s="29"/>
      <c r="AF9" s="32"/>
      <c r="AG9" s="32"/>
      <c r="AI9" s="33"/>
      <c r="AL9" s="34">
        <v>12.3507</v>
      </c>
      <c r="AM9" s="34">
        <v>11.376099999999999</v>
      </c>
      <c r="AN9" s="34">
        <v>11.5524</v>
      </c>
      <c r="AO9" s="34">
        <v>11.6425</v>
      </c>
      <c r="AP9" s="35">
        <v>29.31</v>
      </c>
    </row>
    <row r="10" spans="1:43" x14ac:dyDescent="0.2">
      <c r="A10" s="20">
        <f>'[1]CONSUMO ENERGETICO'!A83</f>
        <v>44378</v>
      </c>
      <c r="B10" s="21"/>
      <c r="C10" s="21"/>
      <c r="D10" s="21"/>
      <c r="E10" s="22"/>
      <c r="F10" s="22"/>
      <c r="G10" s="22"/>
      <c r="H10" s="23"/>
      <c r="I10" s="24"/>
      <c r="J10" s="24"/>
      <c r="K10" s="24"/>
      <c r="L10" s="25"/>
      <c r="M10" s="25"/>
      <c r="N10" s="25"/>
      <c r="O10" s="38"/>
      <c r="P10" s="38"/>
      <c r="Q10" s="38"/>
      <c r="R10" s="27"/>
      <c r="S10" s="27"/>
      <c r="T10" s="27"/>
      <c r="U10" s="28"/>
      <c r="V10" s="29"/>
      <c r="W10" s="29"/>
      <c r="X10" s="28"/>
      <c r="Y10" s="30"/>
      <c r="Z10" s="30"/>
      <c r="AA10" s="30"/>
      <c r="AB10" s="29"/>
      <c r="AC10" s="31"/>
      <c r="AD10" s="31"/>
      <c r="AE10" s="29"/>
      <c r="AF10" s="32"/>
      <c r="AG10" s="32"/>
      <c r="AI10" s="33"/>
      <c r="AL10" s="34">
        <v>12.3507</v>
      </c>
      <c r="AM10" s="34">
        <v>11.376099999999999</v>
      </c>
      <c r="AN10" s="34">
        <v>11.5524</v>
      </c>
      <c r="AO10" s="34">
        <v>11.6425</v>
      </c>
      <c r="AP10" s="35">
        <v>29.31</v>
      </c>
    </row>
    <row r="11" spans="1:43" x14ac:dyDescent="0.2">
      <c r="A11" s="20">
        <f>'[1]CONSUMO ENERGETICO'!A84</f>
        <v>44409</v>
      </c>
      <c r="B11" s="21"/>
      <c r="C11" s="21"/>
      <c r="D11" s="21"/>
      <c r="E11" s="22"/>
      <c r="F11" s="22"/>
      <c r="G11" s="22"/>
      <c r="H11" s="23"/>
      <c r="I11" s="24"/>
      <c r="J11" s="24"/>
      <c r="K11" s="24"/>
      <c r="L11" s="25"/>
      <c r="M11" s="25"/>
      <c r="N11" s="25"/>
      <c r="O11" s="38"/>
      <c r="P11" s="38"/>
      <c r="Q11" s="38"/>
      <c r="R11" s="27"/>
      <c r="S11" s="27"/>
      <c r="T11" s="27"/>
      <c r="U11" s="28"/>
      <c r="V11" s="29"/>
      <c r="W11" s="29"/>
      <c r="X11" s="28"/>
      <c r="Y11" s="30"/>
      <c r="Z11" s="30"/>
      <c r="AA11" s="30"/>
      <c r="AB11" s="29"/>
      <c r="AC11" s="31"/>
      <c r="AD11" s="31"/>
      <c r="AE11" s="29"/>
      <c r="AF11" s="32"/>
      <c r="AG11" s="32"/>
      <c r="AI11" s="33"/>
    </row>
    <row r="12" spans="1:43" s="40" customFormat="1" x14ac:dyDescent="0.2">
      <c r="A12" s="20">
        <f>'[1]CONSUMO ENERGETICO'!A85</f>
        <v>44440</v>
      </c>
      <c r="B12" s="21"/>
      <c r="C12" s="21"/>
      <c r="D12" s="21"/>
      <c r="E12" s="22"/>
      <c r="F12" s="22"/>
      <c r="G12" s="22"/>
      <c r="H12" s="23"/>
      <c r="I12" s="24"/>
      <c r="J12" s="24"/>
      <c r="K12" s="24"/>
      <c r="L12" s="25"/>
      <c r="M12" s="25"/>
      <c r="N12" s="25"/>
      <c r="O12" s="38"/>
      <c r="P12" s="38"/>
      <c r="Q12" s="38"/>
      <c r="R12" s="27"/>
      <c r="S12" s="27"/>
      <c r="T12" s="27"/>
      <c r="U12" s="28"/>
      <c r="V12" s="29"/>
      <c r="W12" s="29"/>
      <c r="X12" s="28"/>
      <c r="Y12" s="30"/>
      <c r="Z12" s="30"/>
      <c r="AA12" s="30"/>
      <c r="AB12" s="29"/>
      <c r="AC12" s="31"/>
      <c r="AD12" s="31"/>
      <c r="AE12" s="29"/>
      <c r="AF12" s="32"/>
      <c r="AG12" s="32"/>
      <c r="AI12" s="33"/>
    </row>
    <row r="13" spans="1:43" x14ac:dyDescent="0.2">
      <c r="A13" s="20">
        <f>'[1]CONSUMO ENERGETICO'!A86</f>
        <v>44470</v>
      </c>
      <c r="B13" s="21"/>
      <c r="C13" s="21"/>
      <c r="D13" s="21"/>
      <c r="E13" s="22"/>
      <c r="F13" s="22"/>
      <c r="G13" s="22"/>
      <c r="H13" s="23"/>
      <c r="I13" s="24"/>
      <c r="J13" s="24"/>
      <c r="K13" s="24"/>
      <c r="L13" s="25"/>
      <c r="M13" s="25"/>
      <c r="N13" s="25"/>
      <c r="O13" s="38"/>
      <c r="P13" s="38"/>
      <c r="Q13" s="38"/>
      <c r="R13" s="27"/>
      <c r="S13" s="27"/>
      <c r="T13" s="27"/>
      <c r="U13" s="28"/>
      <c r="V13" s="29"/>
      <c r="W13" s="29"/>
      <c r="X13" s="28"/>
      <c r="Y13" s="30"/>
      <c r="Z13" s="30"/>
      <c r="AA13" s="30"/>
      <c r="AB13" s="29"/>
      <c r="AC13" s="31"/>
      <c r="AD13" s="31"/>
      <c r="AE13" s="29"/>
      <c r="AF13" s="32"/>
      <c r="AG13" s="32"/>
      <c r="AH13" s="40"/>
      <c r="AI13" s="40"/>
      <c r="AJ13" s="40"/>
      <c r="AK13" s="40"/>
    </row>
    <row r="14" spans="1:43" x14ac:dyDescent="0.2">
      <c r="A14" s="20">
        <f>'[1]CONSUMO ENERGETICO'!A87</f>
        <v>44501</v>
      </c>
      <c r="B14" s="21"/>
      <c r="C14" s="21"/>
      <c r="D14" s="21"/>
      <c r="E14" s="22"/>
      <c r="F14" s="22"/>
      <c r="G14" s="22"/>
      <c r="H14" s="23"/>
      <c r="I14" s="24"/>
      <c r="J14" s="24"/>
      <c r="K14" s="24"/>
      <c r="L14" s="25"/>
      <c r="M14" s="25"/>
      <c r="N14" s="25"/>
      <c r="O14" s="38"/>
      <c r="P14" s="38"/>
      <c r="Q14" s="38"/>
      <c r="R14" s="27"/>
      <c r="S14" s="27"/>
      <c r="T14" s="27"/>
      <c r="U14" s="28"/>
      <c r="V14" s="29"/>
      <c r="W14" s="29"/>
      <c r="X14" s="28"/>
      <c r="Y14" s="30"/>
      <c r="Z14" s="30"/>
      <c r="AA14" s="30"/>
      <c r="AB14" s="29"/>
      <c r="AC14" s="31"/>
      <c r="AD14" s="31"/>
      <c r="AE14" s="29"/>
      <c r="AF14" s="32"/>
      <c r="AG14" s="32"/>
      <c r="AH14" s="40"/>
      <c r="AI14" s="40"/>
      <c r="AJ14" s="40"/>
      <c r="AK14" s="40"/>
    </row>
    <row r="15" spans="1:43" s="40" customFormat="1" x14ac:dyDescent="0.2">
      <c r="A15" s="20">
        <f>'[1]CONSUMO ENERGETICO'!A88</f>
        <v>44531</v>
      </c>
      <c r="B15" s="21"/>
      <c r="C15" s="21"/>
      <c r="D15" s="21"/>
      <c r="E15" s="22"/>
      <c r="F15" s="22"/>
      <c r="G15" s="22"/>
      <c r="H15" s="23"/>
      <c r="I15" s="24"/>
      <c r="J15" s="24"/>
      <c r="K15" s="24"/>
      <c r="L15" s="25"/>
      <c r="M15" s="25"/>
      <c r="N15" s="25"/>
      <c r="O15" s="38"/>
      <c r="P15" s="38"/>
      <c r="Q15" s="38"/>
      <c r="R15" s="27"/>
      <c r="S15" s="27"/>
      <c r="T15" s="27"/>
      <c r="U15" s="28"/>
      <c r="V15" s="29"/>
      <c r="W15" s="29"/>
      <c r="X15" s="28"/>
      <c r="Y15" s="30"/>
      <c r="Z15" s="30"/>
      <c r="AA15" s="30"/>
      <c r="AB15" s="29"/>
      <c r="AC15" s="31"/>
      <c r="AD15" s="31"/>
      <c r="AE15" s="29"/>
      <c r="AF15" s="32"/>
      <c r="AG15" s="32"/>
    </row>
    <row r="16" spans="1:43" ht="7.5" customHeight="1" x14ac:dyDescent="0.2">
      <c r="A16" s="42"/>
      <c r="B16" s="43"/>
      <c r="L16" s="45"/>
      <c r="M16" s="45"/>
      <c r="N16" s="45"/>
      <c r="O16" s="40"/>
      <c r="P16" s="40"/>
      <c r="Q16" s="40"/>
      <c r="R16" s="40"/>
      <c r="S16" s="40"/>
      <c r="T16" s="40"/>
      <c r="U16" s="46"/>
      <c r="V16" s="46"/>
      <c r="W16" s="46"/>
      <c r="X16" s="40"/>
      <c r="Y16" s="47"/>
      <c r="Z16" s="47"/>
      <c r="AA16" s="47"/>
      <c r="AB16" s="48"/>
      <c r="AC16" s="33"/>
      <c r="AD16" s="33"/>
      <c r="AE16" s="48"/>
      <c r="AF16" s="48"/>
      <c r="AG16" s="48"/>
      <c r="AH16" s="40"/>
      <c r="AI16" s="40"/>
      <c r="AJ16" s="40"/>
      <c r="AK16" s="40"/>
    </row>
    <row r="17" spans="1:42" ht="3.75" customHeight="1" thickBot="1" x14ac:dyDescent="0.25">
      <c r="A17" s="49"/>
      <c r="B17" s="43"/>
      <c r="L17" s="45"/>
      <c r="M17" s="45"/>
      <c r="N17" s="45"/>
      <c r="O17" s="40"/>
      <c r="P17" s="40"/>
      <c r="Q17" s="40"/>
      <c r="R17" s="40"/>
      <c r="S17" s="40"/>
      <c r="T17" s="40"/>
      <c r="U17" s="46"/>
      <c r="V17" s="46"/>
      <c r="W17" s="46"/>
      <c r="X17" s="40"/>
      <c r="Y17" s="47"/>
      <c r="Z17" s="47"/>
      <c r="AA17" s="47"/>
      <c r="AB17" s="48"/>
      <c r="AC17" s="33"/>
      <c r="AD17" s="33"/>
      <c r="AE17" s="48"/>
      <c r="AF17" s="48"/>
      <c r="AG17" s="48"/>
      <c r="AH17" s="40"/>
      <c r="AI17" s="40"/>
      <c r="AJ17" s="40"/>
      <c r="AK17" s="40"/>
    </row>
    <row r="18" spans="1:42" s="51" customFormat="1" ht="15" customHeight="1" thickBot="1" x14ac:dyDescent="0.25">
      <c r="A18" s="124" t="s">
        <v>39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x14ac:dyDescent="0.2">
      <c r="A19" s="52">
        <v>44197</v>
      </c>
      <c r="B19" s="53">
        <f>+SUM(B$4)</f>
        <v>11981.16</v>
      </c>
      <c r="C19" s="53">
        <f t="shared" ref="C19:K19" si="13">+SUM(C$4)</f>
        <v>29564.38</v>
      </c>
      <c r="D19" s="53">
        <f t="shared" si="13"/>
        <v>35789.85</v>
      </c>
      <c r="E19" s="54">
        <f t="shared" si="13"/>
        <v>6625.79</v>
      </c>
      <c r="F19" s="54">
        <f t="shared" si="13"/>
        <v>14404.03</v>
      </c>
      <c r="G19" s="54">
        <f t="shared" si="13"/>
        <v>17395.439999999999</v>
      </c>
      <c r="H19" s="55">
        <f t="shared" ref="H19:H20" si="14">+H4</f>
        <v>6065.98</v>
      </c>
      <c r="I19" s="56">
        <f t="shared" si="13"/>
        <v>159561.88120807399</v>
      </c>
      <c r="J19" s="56">
        <f t="shared" si="13"/>
        <v>346876.99486061797</v>
      </c>
      <c r="K19" s="56">
        <f t="shared" si="13"/>
        <v>418915.95279086399</v>
      </c>
      <c r="L19" s="57">
        <f>+I19/B19</f>
        <v>13.317732273675837</v>
      </c>
      <c r="M19" s="57">
        <f t="shared" ref="M19:N20" si="15">+J19/C19</f>
        <v>11.732936556106299</v>
      </c>
      <c r="N19" s="57">
        <f t="shared" si="15"/>
        <v>11.704881489887887</v>
      </c>
      <c r="O19" s="58">
        <f>+SUM(O$4)</f>
        <v>408</v>
      </c>
      <c r="P19" s="58">
        <f>+SUM(P$4)</f>
        <v>464</v>
      </c>
      <c r="Q19" s="58">
        <f>+SUM(Q$4)</f>
        <v>584</v>
      </c>
      <c r="R19" s="59">
        <f>+B19/O19</f>
        <v>29.365588235294116</v>
      </c>
      <c r="S19" s="59">
        <f t="shared" ref="S19:T20" si="16">+C19/P19</f>
        <v>63.716336206896557</v>
      </c>
      <c r="T19" s="59">
        <f t="shared" si="16"/>
        <v>61.283989726027393</v>
      </c>
      <c r="U19" s="60">
        <v>36</v>
      </c>
      <c r="V19" s="61">
        <v>72</v>
      </c>
      <c r="W19" s="61">
        <v>70</v>
      </c>
      <c r="X19" s="60">
        <f t="shared" ref="X19:X20" si="17">+U19+V19+W19</f>
        <v>178</v>
      </c>
      <c r="Y19" s="62">
        <f>L19-(U19-R19)*0.0361</f>
        <v>13.078230008969955</v>
      </c>
      <c r="Z19" s="62">
        <f t="shared" ref="Z19:Z20" si="18">M19-(V19-S19)*0.0227</f>
        <v>11.544897388002852</v>
      </c>
      <c r="AA19" s="62">
        <f t="shared" ref="AA19:AA20" si="19">N19-(W19-T19)*0.0199</f>
        <v>11.531432885435832</v>
      </c>
      <c r="AB19" s="48"/>
      <c r="AC19" s="63">
        <f>L19*(U19/X19)+M19*(V19/X19)+N19*(W19/X19)</f>
        <v>12.042424147101887</v>
      </c>
      <c r="AD19" s="63">
        <f t="shared" ref="AD19:AD20" si="20">3.41214/AC19*100</f>
        <v>28.334328357145278</v>
      </c>
      <c r="AE19" s="48"/>
      <c r="AF19" s="64">
        <f>+Y19*(U19/X19)+Z19*(V19/X19)+AA19*(W19/X19)</f>
        <v>11.849714574379956</v>
      </c>
      <c r="AG19" s="64">
        <f t="shared" ref="AG19:AG20" si="21">3.41214/AF19*100</f>
        <v>28.795123954945918</v>
      </c>
      <c r="AH19" s="40"/>
      <c r="AI19" s="40"/>
      <c r="AJ19" s="40"/>
      <c r="AK19" s="40"/>
    </row>
    <row r="20" spans="1:42" x14ac:dyDescent="0.2">
      <c r="A20" s="116" t="s">
        <v>22</v>
      </c>
      <c r="B20" s="117">
        <f>+SUM(B$4:B5)</f>
        <v>30777.29</v>
      </c>
      <c r="C20" s="117">
        <f>+SUM(C$4:C5)</f>
        <v>70422.42</v>
      </c>
      <c r="D20" s="117">
        <f>+SUM(D$4:D5)</f>
        <v>75561.41</v>
      </c>
      <c r="E20" s="117">
        <f>+SUM(E$4:E5)</f>
        <v>16278.310000000001</v>
      </c>
      <c r="F20" s="117">
        <f>+SUM(F$4:F5)</f>
        <v>33815.65</v>
      </c>
      <c r="G20" s="117">
        <f>+SUM(G$4:G5)</f>
        <v>36887.99</v>
      </c>
      <c r="H20" s="30">
        <f t="shared" si="14"/>
        <v>6084.76</v>
      </c>
      <c r="I20" s="117">
        <f>+SUM(I$4:I5)</f>
        <v>392732.95356101799</v>
      </c>
      <c r="J20" s="117">
        <f>+SUM(J$4:J5)</f>
        <v>815793.73903808196</v>
      </c>
      <c r="K20" s="117">
        <f>+SUM(K$4:K5)</f>
        <v>889787.68228672398</v>
      </c>
      <c r="L20" s="25">
        <f t="shared" ref="L20" si="22">+I20/B20</f>
        <v>12.760478702348971</v>
      </c>
      <c r="M20" s="25">
        <f t="shared" si="15"/>
        <v>11.58429004623928</v>
      </c>
      <c r="N20" s="25">
        <f t="shared" si="15"/>
        <v>11.775689234580508</v>
      </c>
      <c r="O20" s="118">
        <f>+SUM(O$4:O5)</f>
        <v>1001</v>
      </c>
      <c r="P20" s="118">
        <f>+SUM(P$4:P5)</f>
        <v>1056</v>
      </c>
      <c r="Q20" s="118">
        <f>+SUM(Q$4:Q5)</f>
        <v>1177</v>
      </c>
      <c r="R20" s="30">
        <f t="shared" ref="R20" si="23">+B20/O20</f>
        <v>30.746543456543456</v>
      </c>
      <c r="S20" s="30">
        <f t="shared" si="16"/>
        <v>66.687897727272727</v>
      </c>
      <c r="T20" s="30">
        <f t="shared" si="16"/>
        <v>64.19830926083263</v>
      </c>
      <c r="U20" s="119">
        <v>36</v>
      </c>
      <c r="V20" s="120">
        <v>72</v>
      </c>
      <c r="W20" s="120">
        <v>70</v>
      </c>
      <c r="X20" s="119">
        <f t="shared" si="17"/>
        <v>178</v>
      </c>
      <c r="Y20" s="30">
        <f t="shared" ref="Y20" si="24">L20-(U20-R20)*0.0361</f>
        <v>12.57082892113019</v>
      </c>
      <c r="Z20" s="30">
        <f t="shared" si="18"/>
        <v>11.463705324648371</v>
      </c>
      <c r="AA20" s="30">
        <f t="shared" si="19"/>
        <v>11.660235588871076</v>
      </c>
      <c r="AB20" s="121"/>
      <c r="AC20" s="122">
        <f t="shared" ref="AC20" si="25">L20*(U20/X20)+M20*(V20/X20)+N20*(W20/X20)</f>
        <v>11.897440241766443</v>
      </c>
      <c r="AD20" s="122">
        <f t="shared" si="20"/>
        <v>28.679614527682563</v>
      </c>
      <c r="AE20" s="121"/>
      <c r="AF20" s="32">
        <f t="shared" ref="AF20" si="26">+Y20*(U20/X20)+Z20*(V20/X20)+AA20*(W20/X20)</f>
        <v>11.764905144698567</v>
      </c>
      <c r="AG20" s="32">
        <f t="shared" si="21"/>
        <v>29.002698772608117</v>
      </c>
      <c r="AH20" s="40"/>
      <c r="AI20" s="40"/>
      <c r="AJ20" s="40"/>
      <c r="AK20" s="40"/>
    </row>
    <row r="21" spans="1:42" x14ac:dyDescent="0.2">
      <c r="A21" s="65"/>
      <c r="B21" s="21"/>
      <c r="C21" s="21"/>
      <c r="D21" s="21"/>
      <c r="E21" s="66"/>
      <c r="F21" s="66"/>
      <c r="G21" s="66"/>
      <c r="H21" s="67"/>
      <c r="I21" s="68"/>
      <c r="J21" s="68"/>
      <c r="K21" s="68"/>
      <c r="L21" s="25"/>
      <c r="M21" s="25"/>
      <c r="N21" s="25"/>
      <c r="O21" s="69"/>
      <c r="P21" s="69"/>
      <c r="Q21" s="69"/>
      <c r="R21" s="27"/>
      <c r="S21" s="27"/>
      <c r="T21" s="27"/>
      <c r="U21" s="28"/>
      <c r="V21" s="29"/>
      <c r="W21" s="29"/>
      <c r="X21" s="28"/>
      <c r="Y21" s="30"/>
      <c r="Z21" s="30"/>
      <c r="AA21" s="30"/>
      <c r="AB21" s="48"/>
      <c r="AC21" s="31"/>
      <c r="AD21" s="31"/>
      <c r="AE21" s="48"/>
      <c r="AF21" s="32"/>
      <c r="AG21" s="32"/>
      <c r="AH21" s="40"/>
      <c r="AI21" s="40"/>
      <c r="AJ21" s="40"/>
      <c r="AK21" s="40"/>
    </row>
    <row r="22" spans="1:42" x14ac:dyDescent="0.2">
      <c r="A22" s="65"/>
      <c r="B22" s="21"/>
      <c r="C22" s="21"/>
      <c r="D22" s="21"/>
      <c r="E22" s="66"/>
      <c r="F22" s="66"/>
      <c r="G22" s="66"/>
      <c r="H22" s="67"/>
      <c r="I22" s="68"/>
      <c r="J22" s="68"/>
      <c r="K22" s="68"/>
      <c r="L22" s="25"/>
      <c r="M22" s="25"/>
      <c r="N22" s="25"/>
      <c r="O22" s="69"/>
      <c r="P22" s="69"/>
      <c r="Q22" s="69"/>
      <c r="R22" s="27"/>
      <c r="S22" s="27"/>
      <c r="T22" s="27"/>
      <c r="U22" s="28"/>
      <c r="V22" s="29"/>
      <c r="W22" s="29"/>
      <c r="X22" s="28"/>
      <c r="Y22" s="30"/>
      <c r="Z22" s="30"/>
      <c r="AA22" s="30"/>
      <c r="AB22" s="48"/>
      <c r="AC22" s="31"/>
      <c r="AD22" s="31"/>
      <c r="AE22" s="48"/>
      <c r="AF22" s="32"/>
      <c r="AG22" s="32"/>
      <c r="AH22" s="40"/>
      <c r="AI22" s="40"/>
      <c r="AJ22" s="40"/>
      <c r="AK22" s="40"/>
    </row>
    <row r="23" spans="1:42" x14ac:dyDescent="0.2">
      <c r="A23" s="65"/>
      <c r="B23" s="21"/>
      <c r="C23" s="21"/>
      <c r="D23" s="21"/>
      <c r="E23" s="66"/>
      <c r="F23" s="66"/>
      <c r="G23" s="66"/>
      <c r="H23" s="67"/>
      <c r="I23" s="68"/>
      <c r="J23" s="68"/>
      <c r="K23" s="68"/>
      <c r="L23" s="25"/>
      <c r="M23" s="25"/>
      <c r="N23" s="25"/>
      <c r="O23" s="69"/>
      <c r="P23" s="69"/>
      <c r="Q23" s="69"/>
      <c r="R23" s="27"/>
      <c r="S23" s="27"/>
      <c r="T23" s="27"/>
      <c r="U23" s="28"/>
      <c r="V23" s="29"/>
      <c r="W23" s="29"/>
      <c r="X23" s="28"/>
      <c r="Y23" s="30"/>
      <c r="Z23" s="30"/>
      <c r="AA23" s="30"/>
      <c r="AB23" s="48"/>
      <c r="AC23" s="31"/>
      <c r="AD23" s="31"/>
      <c r="AE23" s="48"/>
      <c r="AF23" s="32"/>
      <c r="AG23" s="32"/>
      <c r="AH23" s="40"/>
      <c r="AI23" s="40"/>
      <c r="AJ23" s="40"/>
      <c r="AK23" s="40"/>
    </row>
    <row r="24" spans="1:42" x14ac:dyDescent="0.2">
      <c r="A24" s="65"/>
      <c r="B24" s="21"/>
      <c r="C24" s="21"/>
      <c r="D24" s="21"/>
      <c r="E24" s="66"/>
      <c r="F24" s="66"/>
      <c r="G24" s="66"/>
      <c r="H24" s="67"/>
      <c r="I24" s="68"/>
      <c r="J24" s="68"/>
      <c r="K24" s="68"/>
      <c r="L24" s="25"/>
      <c r="M24" s="25"/>
      <c r="N24" s="25"/>
      <c r="O24" s="69"/>
      <c r="P24" s="69"/>
      <c r="Q24" s="69"/>
      <c r="R24" s="27"/>
      <c r="S24" s="27"/>
      <c r="T24" s="27"/>
      <c r="U24" s="28"/>
      <c r="V24" s="29"/>
      <c r="W24" s="29"/>
      <c r="X24" s="28"/>
      <c r="Y24" s="30"/>
      <c r="Z24" s="30"/>
      <c r="AA24" s="30"/>
      <c r="AB24" s="48"/>
      <c r="AC24" s="31"/>
      <c r="AD24" s="31"/>
      <c r="AE24" s="48"/>
      <c r="AF24" s="32"/>
      <c r="AG24" s="32"/>
      <c r="AH24" s="40"/>
      <c r="AI24" s="40"/>
      <c r="AJ24" s="40"/>
      <c r="AK24" s="40"/>
    </row>
    <row r="25" spans="1:42" x14ac:dyDescent="0.2">
      <c r="A25" s="65"/>
      <c r="B25" s="21"/>
      <c r="C25" s="21"/>
      <c r="D25" s="21"/>
      <c r="E25" s="66"/>
      <c r="F25" s="66"/>
      <c r="G25" s="66"/>
      <c r="H25" s="67"/>
      <c r="I25" s="68"/>
      <c r="J25" s="68"/>
      <c r="K25" s="68"/>
      <c r="L25" s="25"/>
      <c r="M25" s="25"/>
      <c r="N25" s="25"/>
      <c r="O25" s="69"/>
      <c r="P25" s="69"/>
      <c r="Q25" s="69"/>
      <c r="R25" s="27"/>
      <c r="S25" s="27"/>
      <c r="T25" s="27"/>
      <c r="U25" s="28"/>
      <c r="V25" s="29"/>
      <c r="W25" s="29"/>
      <c r="X25" s="28"/>
      <c r="Y25" s="30"/>
      <c r="Z25" s="30"/>
      <c r="AA25" s="30"/>
      <c r="AB25" s="48"/>
      <c r="AC25" s="31"/>
      <c r="AD25" s="31"/>
      <c r="AE25" s="48"/>
      <c r="AF25" s="32"/>
      <c r="AG25" s="32"/>
      <c r="AH25" s="40"/>
      <c r="AI25" s="40"/>
      <c r="AJ25" s="40"/>
      <c r="AK25" s="40"/>
    </row>
    <row r="26" spans="1:42" x14ac:dyDescent="0.2">
      <c r="A26" s="65"/>
      <c r="B26" s="21"/>
      <c r="C26" s="21"/>
      <c r="D26" s="21"/>
      <c r="E26" s="66"/>
      <c r="F26" s="66"/>
      <c r="G26" s="66"/>
      <c r="H26" s="67"/>
      <c r="I26" s="68"/>
      <c r="J26" s="68"/>
      <c r="K26" s="68"/>
      <c r="L26" s="25"/>
      <c r="M26" s="25"/>
      <c r="N26" s="25"/>
      <c r="O26" s="69"/>
      <c r="P26" s="69"/>
      <c r="Q26" s="69"/>
      <c r="R26" s="27"/>
      <c r="S26" s="27"/>
      <c r="T26" s="27"/>
      <c r="U26" s="28"/>
      <c r="V26" s="29"/>
      <c r="W26" s="29"/>
      <c r="X26" s="28"/>
      <c r="Y26" s="30"/>
      <c r="Z26" s="30"/>
      <c r="AA26" s="30"/>
      <c r="AB26" s="48"/>
      <c r="AC26" s="31"/>
      <c r="AD26" s="31"/>
      <c r="AE26" s="48"/>
      <c r="AF26" s="32"/>
      <c r="AG26" s="32"/>
      <c r="AH26" s="40"/>
      <c r="AI26" s="40"/>
      <c r="AJ26" s="40"/>
      <c r="AK26" s="40"/>
    </row>
    <row r="27" spans="1:42" x14ac:dyDescent="0.2">
      <c r="A27" s="65"/>
      <c r="B27" s="21"/>
      <c r="C27" s="21"/>
      <c r="D27" s="21"/>
      <c r="E27" s="66"/>
      <c r="F27" s="66"/>
      <c r="G27" s="66"/>
      <c r="H27" s="67"/>
      <c r="I27" s="68"/>
      <c r="J27" s="68"/>
      <c r="K27" s="68"/>
      <c r="L27" s="25"/>
      <c r="M27" s="25"/>
      <c r="N27" s="25"/>
      <c r="O27" s="69"/>
      <c r="P27" s="69"/>
      <c r="Q27" s="69"/>
      <c r="R27" s="27"/>
      <c r="S27" s="27"/>
      <c r="T27" s="27"/>
      <c r="U27" s="28"/>
      <c r="V27" s="29"/>
      <c r="W27" s="29"/>
      <c r="X27" s="28"/>
      <c r="Y27" s="30"/>
      <c r="Z27" s="30"/>
      <c r="AA27" s="30"/>
      <c r="AB27" s="48"/>
      <c r="AC27" s="31"/>
      <c r="AD27" s="31"/>
      <c r="AE27" s="48"/>
      <c r="AF27" s="32"/>
      <c r="AG27" s="32"/>
      <c r="AH27" s="40"/>
      <c r="AI27" s="40"/>
      <c r="AJ27" s="40"/>
      <c r="AK27" s="40"/>
    </row>
    <row r="28" spans="1:42" x14ac:dyDescent="0.2">
      <c r="A28" s="65"/>
      <c r="B28" s="21"/>
      <c r="C28" s="21"/>
      <c r="D28" s="21"/>
      <c r="E28" s="66"/>
      <c r="F28" s="66"/>
      <c r="G28" s="66"/>
      <c r="H28" s="67"/>
      <c r="I28" s="68"/>
      <c r="J28" s="68"/>
      <c r="K28" s="68"/>
      <c r="L28" s="25"/>
      <c r="M28" s="25"/>
      <c r="N28" s="25"/>
      <c r="O28" s="69"/>
      <c r="P28" s="69"/>
      <c r="Q28" s="69"/>
      <c r="R28" s="27"/>
      <c r="S28" s="27"/>
      <c r="T28" s="27"/>
      <c r="U28" s="28"/>
      <c r="V28" s="29"/>
      <c r="W28" s="29"/>
      <c r="X28" s="28"/>
      <c r="Y28" s="30"/>
      <c r="Z28" s="30"/>
      <c r="AA28" s="30"/>
      <c r="AB28" s="48"/>
      <c r="AC28" s="31"/>
      <c r="AD28" s="31"/>
      <c r="AE28" s="48"/>
      <c r="AF28" s="32"/>
      <c r="AG28" s="32"/>
      <c r="AH28" s="40"/>
      <c r="AI28" s="40"/>
      <c r="AJ28" s="40"/>
      <c r="AK28" s="40"/>
    </row>
    <row r="29" spans="1:42" x14ac:dyDescent="0.2">
      <c r="A29" s="65"/>
      <c r="B29" s="21"/>
      <c r="C29" s="21"/>
      <c r="D29" s="21"/>
      <c r="E29" s="66"/>
      <c r="F29" s="66"/>
      <c r="G29" s="66"/>
      <c r="H29" s="67"/>
      <c r="I29" s="68"/>
      <c r="J29" s="68"/>
      <c r="K29" s="68"/>
      <c r="L29" s="25"/>
      <c r="M29" s="25"/>
      <c r="N29" s="25"/>
      <c r="O29" s="69"/>
      <c r="P29" s="69"/>
      <c r="Q29" s="69"/>
      <c r="R29" s="27"/>
      <c r="S29" s="27"/>
      <c r="T29" s="27"/>
      <c r="U29" s="28"/>
      <c r="V29" s="29"/>
      <c r="W29" s="29"/>
      <c r="X29" s="28"/>
      <c r="Y29" s="30"/>
      <c r="Z29" s="30"/>
      <c r="AA29" s="30"/>
      <c r="AB29" s="48"/>
      <c r="AC29" s="31"/>
      <c r="AD29" s="31"/>
      <c r="AE29" s="48"/>
      <c r="AF29" s="32"/>
      <c r="AG29" s="32"/>
      <c r="AH29" s="40"/>
      <c r="AI29" s="40"/>
      <c r="AJ29" s="40"/>
      <c r="AK29" s="40"/>
    </row>
    <row r="30" spans="1:42" s="48" customFormat="1" x14ac:dyDescent="0.2">
      <c r="A30" s="65"/>
      <c r="B30" s="21"/>
      <c r="C30" s="21"/>
      <c r="D30" s="21"/>
      <c r="E30" s="66"/>
      <c r="F30" s="66"/>
      <c r="G30" s="66"/>
      <c r="H30" s="67"/>
      <c r="I30" s="68"/>
      <c r="J30" s="68"/>
      <c r="K30" s="68"/>
      <c r="L30" s="25"/>
      <c r="M30" s="25"/>
      <c r="N30" s="25"/>
      <c r="O30" s="69"/>
      <c r="P30" s="69"/>
      <c r="Q30" s="69"/>
      <c r="R30" s="27"/>
      <c r="S30" s="27"/>
      <c r="T30" s="27"/>
      <c r="U30" s="28"/>
      <c r="V30" s="29"/>
      <c r="W30" s="29"/>
      <c r="X30" s="28"/>
      <c r="Y30" s="30"/>
      <c r="Z30" s="30"/>
      <c r="AA30" s="30"/>
      <c r="AC30" s="31"/>
      <c r="AD30" s="31"/>
      <c r="AF30" s="32"/>
      <c r="AG30" s="32"/>
    </row>
    <row r="31" spans="1:42" s="48" customFormat="1" x14ac:dyDescent="0.2">
      <c r="A31" s="49"/>
      <c r="B31" s="70"/>
      <c r="E31" s="70"/>
      <c r="I31" s="71"/>
      <c r="J31" s="71"/>
      <c r="K31" s="71"/>
      <c r="L31" s="47"/>
      <c r="M31" s="47"/>
      <c r="N31" s="47"/>
      <c r="U31" s="72"/>
      <c r="V31" s="72"/>
      <c r="W31" s="72"/>
      <c r="X31" s="47"/>
      <c r="Y31" s="47"/>
      <c r="Z31" s="47"/>
      <c r="AA31" s="47"/>
    </row>
    <row r="32" spans="1:42" s="48" customFormat="1" ht="21" hidden="1" thickBot="1" x14ac:dyDescent="0.25">
      <c r="A32" s="124" t="s">
        <v>21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43" s="48" customFormat="1" hidden="1" x14ac:dyDescent="0.2">
      <c r="A33" s="49"/>
      <c r="B33" s="70"/>
      <c r="E33" s="70"/>
      <c r="I33" s="71"/>
      <c r="J33" s="71"/>
      <c r="K33" s="71"/>
      <c r="L33" s="47"/>
      <c r="M33" s="47"/>
      <c r="N33" s="47"/>
      <c r="U33" s="72"/>
      <c r="V33" s="72"/>
      <c r="W33" s="72"/>
      <c r="X33" s="47"/>
      <c r="Y33" s="47"/>
      <c r="Z33" s="47"/>
      <c r="AA33" s="47"/>
    </row>
    <row r="34" spans="1:43" s="48" customFormat="1" hidden="1" x14ac:dyDescent="0.2">
      <c r="A34" s="52" t="s">
        <v>23</v>
      </c>
      <c r="B34" s="53">
        <f>+B21</f>
        <v>0</v>
      </c>
      <c r="C34" s="53">
        <f t="shared" ref="C34:AG34" si="27">+C21</f>
        <v>0</v>
      </c>
      <c r="D34" s="53">
        <f t="shared" si="27"/>
        <v>0</v>
      </c>
      <c r="E34" s="54">
        <f t="shared" si="27"/>
        <v>0</v>
      </c>
      <c r="F34" s="54">
        <f t="shared" si="27"/>
        <v>0</v>
      </c>
      <c r="G34" s="54">
        <f t="shared" si="27"/>
        <v>0</v>
      </c>
      <c r="H34" s="55">
        <f t="shared" si="27"/>
        <v>0</v>
      </c>
      <c r="I34" s="56">
        <f t="shared" si="27"/>
        <v>0</v>
      </c>
      <c r="J34" s="56">
        <f t="shared" si="27"/>
        <v>0</v>
      </c>
      <c r="K34" s="56">
        <f t="shared" si="27"/>
        <v>0</v>
      </c>
      <c r="L34" s="57">
        <f t="shared" si="27"/>
        <v>0</v>
      </c>
      <c r="M34" s="57">
        <f t="shared" si="27"/>
        <v>0</v>
      </c>
      <c r="N34" s="57">
        <f t="shared" si="27"/>
        <v>0</v>
      </c>
      <c r="O34" s="58">
        <f t="shared" si="27"/>
        <v>0</v>
      </c>
      <c r="P34" s="58">
        <f t="shared" si="27"/>
        <v>0</v>
      </c>
      <c r="Q34" s="58">
        <f t="shared" si="27"/>
        <v>0</v>
      </c>
      <c r="R34" s="59">
        <f t="shared" si="27"/>
        <v>0</v>
      </c>
      <c r="S34" s="59">
        <f t="shared" si="27"/>
        <v>0</v>
      </c>
      <c r="T34" s="59">
        <f t="shared" si="27"/>
        <v>0</v>
      </c>
      <c r="U34" s="60">
        <f t="shared" si="27"/>
        <v>0</v>
      </c>
      <c r="V34" s="61">
        <f t="shared" si="27"/>
        <v>0</v>
      </c>
      <c r="W34" s="61">
        <f t="shared" si="27"/>
        <v>0</v>
      </c>
      <c r="X34" s="60">
        <f t="shared" si="27"/>
        <v>0</v>
      </c>
      <c r="Y34" s="62">
        <f t="shared" si="27"/>
        <v>0</v>
      </c>
      <c r="Z34" s="62">
        <f t="shared" si="27"/>
        <v>0</v>
      </c>
      <c r="AA34" s="62">
        <f t="shared" si="27"/>
        <v>0</v>
      </c>
      <c r="AC34" s="63">
        <f t="shared" si="27"/>
        <v>0</v>
      </c>
      <c r="AD34" s="63">
        <f t="shared" si="27"/>
        <v>0</v>
      </c>
      <c r="AF34" s="64">
        <f t="shared" si="27"/>
        <v>0</v>
      </c>
      <c r="AG34" s="64">
        <f t="shared" si="27"/>
        <v>0</v>
      </c>
    </row>
    <row r="35" spans="1:43" s="48" customFormat="1" hidden="1" x14ac:dyDescent="0.2">
      <c r="A35" s="52" t="s">
        <v>24</v>
      </c>
      <c r="B35" s="53">
        <f>+B24</f>
        <v>0</v>
      </c>
      <c r="C35" s="53">
        <f t="shared" ref="C35:AG35" si="28">+C24</f>
        <v>0</v>
      </c>
      <c r="D35" s="53">
        <f t="shared" si="28"/>
        <v>0</v>
      </c>
      <c r="E35" s="54">
        <f t="shared" si="28"/>
        <v>0</v>
      </c>
      <c r="F35" s="54">
        <f t="shared" si="28"/>
        <v>0</v>
      </c>
      <c r="G35" s="54">
        <f t="shared" si="28"/>
        <v>0</v>
      </c>
      <c r="H35" s="55">
        <f t="shared" si="28"/>
        <v>0</v>
      </c>
      <c r="I35" s="56">
        <f t="shared" si="28"/>
        <v>0</v>
      </c>
      <c r="J35" s="56">
        <f t="shared" si="28"/>
        <v>0</v>
      </c>
      <c r="K35" s="56">
        <f t="shared" si="28"/>
        <v>0</v>
      </c>
      <c r="L35" s="57">
        <f t="shared" si="28"/>
        <v>0</v>
      </c>
      <c r="M35" s="57">
        <f t="shared" si="28"/>
        <v>0</v>
      </c>
      <c r="N35" s="57">
        <f t="shared" si="28"/>
        <v>0</v>
      </c>
      <c r="O35" s="58">
        <f t="shared" si="28"/>
        <v>0</v>
      </c>
      <c r="P35" s="58">
        <f t="shared" si="28"/>
        <v>0</v>
      </c>
      <c r="Q35" s="58">
        <f t="shared" si="28"/>
        <v>0</v>
      </c>
      <c r="R35" s="59">
        <f t="shared" si="28"/>
        <v>0</v>
      </c>
      <c r="S35" s="59">
        <f t="shared" si="28"/>
        <v>0</v>
      </c>
      <c r="T35" s="59">
        <f t="shared" si="28"/>
        <v>0</v>
      </c>
      <c r="U35" s="60">
        <f t="shared" si="28"/>
        <v>0</v>
      </c>
      <c r="V35" s="61">
        <f t="shared" si="28"/>
        <v>0</v>
      </c>
      <c r="W35" s="61">
        <f t="shared" si="28"/>
        <v>0</v>
      </c>
      <c r="X35" s="60">
        <f t="shared" si="28"/>
        <v>0</v>
      </c>
      <c r="Y35" s="62">
        <f t="shared" si="28"/>
        <v>0</v>
      </c>
      <c r="Z35" s="62">
        <f t="shared" si="28"/>
        <v>0</v>
      </c>
      <c r="AA35" s="62">
        <f t="shared" si="28"/>
        <v>0</v>
      </c>
      <c r="AC35" s="63">
        <f t="shared" si="28"/>
        <v>0</v>
      </c>
      <c r="AD35" s="63">
        <f t="shared" si="28"/>
        <v>0</v>
      </c>
      <c r="AF35" s="64">
        <f t="shared" si="28"/>
        <v>0</v>
      </c>
      <c r="AG35" s="64">
        <f t="shared" si="28"/>
        <v>0</v>
      </c>
    </row>
    <row r="36" spans="1:43" s="48" customFormat="1" hidden="1" x14ac:dyDescent="0.2">
      <c r="A36" s="52" t="s">
        <v>25</v>
      </c>
      <c r="B36" s="53">
        <f>+B27</f>
        <v>0</v>
      </c>
      <c r="C36" s="53">
        <f t="shared" ref="C36:AG36" si="29">+C27</f>
        <v>0</v>
      </c>
      <c r="D36" s="53">
        <f t="shared" si="29"/>
        <v>0</v>
      </c>
      <c r="E36" s="54">
        <f t="shared" si="29"/>
        <v>0</v>
      </c>
      <c r="F36" s="54">
        <f t="shared" si="29"/>
        <v>0</v>
      </c>
      <c r="G36" s="54">
        <f t="shared" si="29"/>
        <v>0</v>
      </c>
      <c r="H36" s="55">
        <f t="shared" si="29"/>
        <v>0</v>
      </c>
      <c r="I36" s="56">
        <f t="shared" si="29"/>
        <v>0</v>
      </c>
      <c r="J36" s="56">
        <f t="shared" si="29"/>
        <v>0</v>
      </c>
      <c r="K36" s="56">
        <f t="shared" si="29"/>
        <v>0</v>
      </c>
      <c r="L36" s="57">
        <f t="shared" si="29"/>
        <v>0</v>
      </c>
      <c r="M36" s="57">
        <f t="shared" si="29"/>
        <v>0</v>
      </c>
      <c r="N36" s="57">
        <f t="shared" si="29"/>
        <v>0</v>
      </c>
      <c r="O36" s="58">
        <f t="shared" si="29"/>
        <v>0</v>
      </c>
      <c r="P36" s="58">
        <f t="shared" si="29"/>
        <v>0</v>
      </c>
      <c r="Q36" s="58">
        <f t="shared" si="29"/>
        <v>0</v>
      </c>
      <c r="R36" s="59">
        <f t="shared" si="29"/>
        <v>0</v>
      </c>
      <c r="S36" s="59">
        <f t="shared" si="29"/>
        <v>0</v>
      </c>
      <c r="T36" s="59">
        <f t="shared" si="29"/>
        <v>0</v>
      </c>
      <c r="U36" s="60">
        <f t="shared" si="29"/>
        <v>0</v>
      </c>
      <c r="V36" s="61">
        <f t="shared" si="29"/>
        <v>0</v>
      </c>
      <c r="W36" s="61">
        <f t="shared" si="29"/>
        <v>0</v>
      </c>
      <c r="X36" s="60">
        <f t="shared" si="29"/>
        <v>0</v>
      </c>
      <c r="Y36" s="62">
        <f t="shared" si="29"/>
        <v>0</v>
      </c>
      <c r="Z36" s="62">
        <f t="shared" si="29"/>
        <v>0</v>
      </c>
      <c r="AA36" s="62">
        <f t="shared" si="29"/>
        <v>0</v>
      </c>
      <c r="AC36" s="63">
        <f t="shared" si="29"/>
        <v>0</v>
      </c>
      <c r="AD36" s="63">
        <f t="shared" si="29"/>
        <v>0</v>
      </c>
      <c r="AF36" s="64">
        <f t="shared" si="29"/>
        <v>0</v>
      </c>
      <c r="AG36" s="64">
        <f t="shared" si="29"/>
        <v>0</v>
      </c>
    </row>
    <row r="37" spans="1:43" s="48" customFormat="1" hidden="1" x14ac:dyDescent="0.2">
      <c r="A37" s="52" t="s">
        <v>26</v>
      </c>
      <c r="B37" s="53">
        <f>B30</f>
        <v>0</v>
      </c>
      <c r="C37" s="53">
        <f t="shared" ref="C37:AG37" si="30">C30</f>
        <v>0</v>
      </c>
      <c r="D37" s="53">
        <f t="shared" si="30"/>
        <v>0</v>
      </c>
      <c r="E37" s="54">
        <f t="shared" si="30"/>
        <v>0</v>
      </c>
      <c r="F37" s="54">
        <f t="shared" si="30"/>
        <v>0</v>
      </c>
      <c r="G37" s="54">
        <f t="shared" si="30"/>
        <v>0</v>
      </c>
      <c r="H37" s="55">
        <f t="shared" si="30"/>
        <v>0</v>
      </c>
      <c r="I37" s="56">
        <f t="shared" si="30"/>
        <v>0</v>
      </c>
      <c r="J37" s="56">
        <f t="shared" si="30"/>
        <v>0</v>
      </c>
      <c r="K37" s="56">
        <f t="shared" si="30"/>
        <v>0</v>
      </c>
      <c r="L37" s="57">
        <f t="shared" si="30"/>
        <v>0</v>
      </c>
      <c r="M37" s="57">
        <f t="shared" si="30"/>
        <v>0</v>
      </c>
      <c r="N37" s="57">
        <f t="shared" si="30"/>
        <v>0</v>
      </c>
      <c r="O37" s="58">
        <f t="shared" si="30"/>
        <v>0</v>
      </c>
      <c r="P37" s="58">
        <f t="shared" si="30"/>
        <v>0</v>
      </c>
      <c r="Q37" s="58">
        <f t="shared" si="30"/>
        <v>0</v>
      </c>
      <c r="R37" s="59">
        <f t="shared" si="30"/>
        <v>0</v>
      </c>
      <c r="S37" s="59">
        <f t="shared" si="30"/>
        <v>0</v>
      </c>
      <c r="T37" s="59">
        <f t="shared" si="30"/>
        <v>0</v>
      </c>
      <c r="U37" s="60">
        <f t="shared" si="30"/>
        <v>0</v>
      </c>
      <c r="V37" s="61">
        <f t="shared" si="30"/>
        <v>0</v>
      </c>
      <c r="W37" s="61">
        <f t="shared" si="30"/>
        <v>0</v>
      </c>
      <c r="X37" s="60">
        <f t="shared" si="30"/>
        <v>0</v>
      </c>
      <c r="Y37" s="62">
        <f t="shared" si="30"/>
        <v>0</v>
      </c>
      <c r="Z37" s="62">
        <f t="shared" si="30"/>
        <v>0</v>
      </c>
      <c r="AA37" s="62">
        <f t="shared" si="30"/>
        <v>0</v>
      </c>
      <c r="AC37" s="63">
        <f t="shared" si="30"/>
        <v>0</v>
      </c>
      <c r="AD37" s="63">
        <f t="shared" si="30"/>
        <v>0</v>
      </c>
      <c r="AF37" s="64">
        <f t="shared" si="30"/>
        <v>0</v>
      </c>
      <c r="AG37" s="64">
        <f t="shared" si="30"/>
        <v>0</v>
      </c>
    </row>
    <row r="38" spans="1:43" s="48" customFormat="1" hidden="1" x14ac:dyDescent="0.2">
      <c r="A38" s="49"/>
      <c r="B38" s="70"/>
      <c r="E38" s="70"/>
      <c r="I38" s="71"/>
      <c r="J38" s="71"/>
      <c r="K38" s="71"/>
      <c r="L38" s="47"/>
      <c r="M38" s="47"/>
      <c r="N38" s="47"/>
      <c r="U38" s="72"/>
      <c r="V38" s="72"/>
      <c r="W38" s="72"/>
      <c r="X38" s="47"/>
      <c r="Y38" s="47"/>
      <c r="Z38" s="47"/>
      <c r="AA38" s="47"/>
    </row>
    <row r="39" spans="1:43" s="48" customFormat="1" hidden="1" x14ac:dyDescent="0.2">
      <c r="A39" s="49"/>
      <c r="B39" s="70"/>
      <c r="E39" s="70"/>
      <c r="I39" s="71"/>
      <c r="J39" s="71"/>
      <c r="K39" s="71"/>
      <c r="L39" s="47"/>
      <c r="M39" s="47"/>
      <c r="N39" s="47"/>
      <c r="U39" s="72"/>
      <c r="V39" s="72"/>
      <c r="W39" s="72"/>
      <c r="X39" s="47"/>
      <c r="Y39" s="47"/>
      <c r="Z39" s="47"/>
      <c r="AA39" s="47"/>
    </row>
    <row r="40" spans="1:43" s="48" customFormat="1" hidden="1" x14ac:dyDescent="0.2">
      <c r="A40" s="49"/>
      <c r="B40" s="70"/>
      <c r="C40" s="73"/>
      <c r="D40" s="73"/>
      <c r="E40" s="70"/>
      <c r="F40" s="73"/>
      <c r="G40" s="73"/>
      <c r="H40" s="73"/>
      <c r="I40" s="74"/>
      <c r="J40" s="74"/>
      <c r="K40" s="74"/>
      <c r="L40" s="73"/>
      <c r="M40" s="73"/>
      <c r="N40" s="73"/>
      <c r="O40" s="73"/>
      <c r="P40" s="73"/>
      <c r="Q40" s="73"/>
      <c r="R40" s="73"/>
      <c r="S40" s="73"/>
      <c r="T40" s="73"/>
      <c r="U40" s="75"/>
      <c r="V40" s="75"/>
      <c r="W40" s="75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43" s="48" customFormat="1" hidden="1" x14ac:dyDescent="0.2">
      <c r="A41" s="4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43" s="48" customFormat="1" hidden="1" x14ac:dyDescent="0.2">
      <c r="A42" s="4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1:43" s="48" customFormat="1" hidden="1" x14ac:dyDescent="0.2">
      <c r="A43" s="4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6"/>
      <c r="AG43" s="70"/>
    </row>
    <row r="44" spans="1:43" s="48" customFormat="1" hidden="1" x14ac:dyDescent="0.2">
      <c r="A44" s="4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43" s="48" customFormat="1" ht="3" hidden="1" customHeight="1" x14ac:dyDescent="0.2">
      <c r="A45" s="77"/>
      <c r="B45" s="70"/>
      <c r="C45" s="73"/>
      <c r="D45" s="73"/>
      <c r="E45" s="70"/>
      <c r="F45" s="73"/>
      <c r="G45" s="73"/>
      <c r="H45" s="73"/>
      <c r="I45" s="74"/>
      <c r="J45" s="74"/>
      <c r="K45" s="74"/>
      <c r="L45" s="73"/>
      <c r="M45" s="73"/>
      <c r="N45" s="73"/>
      <c r="O45" s="73"/>
      <c r="P45" s="73"/>
      <c r="Q45" s="73"/>
      <c r="R45" s="73"/>
      <c r="S45" s="73"/>
      <c r="T45" s="73"/>
      <c r="U45" s="75"/>
      <c r="V45" s="75"/>
      <c r="W45" s="75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43" s="48" customFormat="1" ht="1.5" hidden="1" customHeight="1" x14ac:dyDescent="0.2">
      <c r="A46" s="49"/>
      <c r="B46" s="70"/>
      <c r="E46" s="70"/>
      <c r="I46" s="71"/>
      <c r="J46" s="71"/>
      <c r="K46" s="71"/>
      <c r="L46" s="47"/>
      <c r="M46" s="47"/>
      <c r="N46" s="47"/>
      <c r="U46" s="72"/>
      <c r="V46" s="72"/>
      <c r="W46" s="72"/>
      <c r="X46" s="47"/>
      <c r="Y46" s="47"/>
      <c r="Z46" s="47"/>
      <c r="AA46" s="47"/>
    </row>
    <row r="47" spans="1:43" s="48" customFormat="1" hidden="1" x14ac:dyDescent="0.2">
      <c r="A47" s="49"/>
      <c r="B47" s="70"/>
      <c r="E47" s="70"/>
      <c r="I47" s="71"/>
      <c r="J47" s="71"/>
      <c r="K47" s="71"/>
      <c r="L47" s="47"/>
      <c r="M47" s="47"/>
      <c r="N47" s="47"/>
      <c r="U47" s="72"/>
      <c r="V47" s="72"/>
      <c r="W47" s="72"/>
      <c r="X47" s="47"/>
      <c r="Y47" s="47"/>
      <c r="Z47" s="47"/>
      <c r="AA47" s="47"/>
    </row>
    <row r="48" spans="1:43" s="40" customFormat="1" hidden="1" x14ac:dyDescent="0.2">
      <c r="A48" s="49"/>
      <c r="B48" s="70"/>
      <c r="C48" s="70"/>
      <c r="D48" s="70"/>
      <c r="E48" s="73"/>
      <c r="F48" s="73"/>
      <c r="G48" s="73"/>
      <c r="H48" s="47"/>
      <c r="I48" s="71"/>
      <c r="J48" s="71"/>
      <c r="K48" s="71"/>
      <c r="L48" s="45"/>
      <c r="M48" s="45"/>
      <c r="N48" s="45"/>
      <c r="O48" s="78"/>
      <c r="P48" s="78"/>
      <c r="Q48" s="78"/>
      <c r="R48" s="47"/>
      <c r="S48" s="47"/>
      <c r="T48" s="47"/>
      <c r="U48" s="79"/>
      <c r="V48" s="78"/>
      <c r="W48" s="78"/>
      <c r="X48" s="79"/>
      <c r="Y48" s="47"/>
      <c r="Z48" s="47"/>
      <c r="AA48" s="47"/>
      <c r="AB48" s="78"/>
      <c r="AC48" s="80"/>
      <c r="AD48" s="80"/>
      <c r="AE48" s="78"/>
      <c r="AF48" s="81"/>
      <c r="AG48" s="81"/>
      <c r="AH48" s="48"/>
      <c r="AI48" s="48"/>
      <c r="AJ48" s="48"/>
      <c r="AK48" s="48"/>
      <c r="AL48" s="48"/>
      <c r="AM48" s="48"/>
      <c r="AN48" s="48"/>
      <c r="AO48" s="48"/>
      <c r="AP48" s="48"/>
      <c r="AQ48" s="48"/>
    </row>
    <row r="49" spans="1:33" s="48" customFormat="1" hidden="1" x14ac:dyDescent="0.2">
      <c r="A49" s="49"/>
      <c r="B49" s="70"/>
      <c r="E49" s="70"/>
      <c r="I49" s="71"/>
      <c r="J49" s="71"/>
      <c r="K49" s="71"/>
      <c r="L49" s="47"/>
      <c r="M49" s="47"/>
      <c r="N49" s="47"/>
      <c r="U49" s="72"/>
      <c r="V49" s="72"/>
      <c r="W49" s="72"/>
      <c r="X49" s="47"/>
      <c r="Y49" s="47"/>
      <c r="Z49" s="47"/>
      <c r="AA49" s="47"/>
    </row>
    <row r="50" spans="1:33" s="48" customFormat="1" hidden="1" x14ac:dyDescent="0.2">
      <c r="A50" s="82"/>
      <c r="B50" s="70"/>
      <c r="C50" s="70"/>
      <c r="D50" s="70"/>
      <c r="E50" s="70"/>
      <c r="F50" s="70"/>
      <c r="G50" s="70"/>
      <c r="H50" s="47"/>
      <c r="I50" s="70"/>
      <c r="J50" s="70"/>
      <c r="K50" s="70"/>
      <c r="L50" s="45"/>
      <c r="M50" s="45"/>
      <c r="N50" s="45"/>
      <c r="O50" s="83"/>
      <c r="P50" s="83"/>
      <c r="Q50" s="83"/>
      <c r="R50" s="47"/>
      <c r="S50" s="47"/>
      <c r="T50" s="47"/>
      <c r="U50" s="79"/>
      <c r="V50" s="78"/>
      <c r="W50" s="78"/>
      <c r="X50" s="79"/>
      <c r="Y50" s="47"/>
      <c r="Z50" s="47"/>
      <c r="AA50" s="47"/>
      <c r="AC50" s="80"/>
      <c r="AD50" s="80"/>
      <c r="AF50" s="81"/>
      <c r="AG50" s="81"/>
    </row>
    <row r="51" spans="1:33" s="48" customFormat="1" hidden="1" x14ac:dyDescent="0.2">
      <c r="A51" s="49"/>
      <c r="B51" s="70"/>
      <c r="E51" s="70"/>
      <c r="I51" s="71"/>
      <c r="J51" s="71"/>
      <c r="K51" s="71"/>
      <c r="L51" s="47"/>
      <c r="M51" s="47"/>
      <c r="N51" s="47"/>
      <c r="U51" s="72"/>
      <c r="V51" s="72"/>
      <c r="W51" s="72"/>
      <c r="X51" s="47"/>
      <c r="Y51" s="47"/>
      <c r="Z51" s="47"/>
      <c r="AA51" s="47"/>
    </row>
    <row r="52" spans="1:33" s="48" customFormat="1" hidden="1" x14ac:dyDescent="0.2">
      <c r="A52" s="49"/>
      <c r="B52" s="70"/>
      <c r="E52" s="70"/>
      <c r="I52" s="71"/>
      <c r="J52" s="71"/>
      <c r="K52" s="71"/>
      <c r="L52" s="47"/>
      <c r="M52" s="47"/>
      <c r="N52" s="47"/>
      <c r="U52" s="72"/>
      <c r="V52" s="72"/>
      <c r="W52" s="72"/>
      <c r="X52" s="47"/>
      <c r="Y52" s="47"/>
      <c r="Z52" s="47"/>
      <c r="AA52" s="47"/>
    </row>
    <row r="53" spans="1:33" s="48" customFormat="1" hidden="1" x14ac:dyDescent="0.2">
      <c r="A53" s="49"/>
      <c r="B53" s="70"/>
      <c r="E53" s="70"/>
      <c r="I53" s="71"/>
      <c r="J53" s="71"/>
      <c r="K53" s="71"/>
      <c r="L53" s="47"/>
      <c r="M53" s="47"/>
      <c r="N53" s="47"/>
      <c r="U53" s="72"/>
      <c r="V53" s="72"/>
      <c r="W53" s="72"/>
      <c r="X53" s="47"/>
      <c r="Y53" s="47"/>
      <c r="Z53" s="47"/>
      <c r="AA53" s="47"/>
    </row>
    <row r="54" spans="1:33" s="48" customFormat="1" x14ac:dyDescent="0.2">
      <c r="A54" s="49"/>
      <c r="B54" s="70"/>
      <c r="E54" s="70"/>
      <c r="I54" s="71"/>
      <c r="J54" s="71"/>
      <c r="K54" s="71"/>
      <c r="L54" s="47"/>
      <c r="M54" s="47"/>
      <c r="N54" s="47"/>
      <c r="U54" s="72"/>
      <c r="V54" s="72"/>
      <c r="W54" s="72"/>
      <c r="X54" s="47"/>
      <c r="Y54" s="47"/>
      <c r="Z54" s="47"/>
      <c r="AA54" s="47"/>
    </row>
    <row r="55" spans="1:33" s="48" customFormat="1" x14ac:dyDescent="0.2">
      <c r="A55" s="49"/>
      <c r="D55"/>
      <c r="E55"/>
      <c r="F55" s="141">
        <v>2020</v>
      </c>
      <c r="G55" s="142"/>
      <c r="H55" s="142"/>
      <c r="I55" s="142"/>
      <c r="J55" s="143"/>
      <c r="K55" s="18"/>
      <c r="L55" s="141">
        <v>2021</v>
      </c>
      <c r="M55" s="142"/>
      <c r="N55" s="142"/>
      <c r="O55" s="142"/>
      <c r="P55" s="142"/>
      <c r="Q55" s="143"/>
      <c r="R55" s="84" t="s">
        <v>27</v>
      </c>
      <c r="S55" s="84" t="s">
        <v>27</v>
      </c>
      <c r="T55" s="84" t="s">
        <v>27</v>
      </c>
      <c r="V55" s="72"/>
      <c r="W55" s="72"/>
      <c r="X55" s="72"/>
      <c r="Y55" s="47"/>
      <c r="Z55" s="47"/>
      <c r="AA55" s="47"/>
      <c r="AB55" s="47"/>
      <c r="AE55" s="47"/>
    </row>
    <row r="56" spans="1:33" s="48" customFormat="1" ht="89.25" x14ac:dyDescent="0.2">
      <c r="A56" s="49"/>
      <c r="B56" s="85"/>
      <c r="C56" s="85"/>
      <c r="D56" s="86"/>
      <c r="E56" s="86"/>
      <c r="F56" s="87" t="s">
        <v>28</v>
      </c>
      <c r="G56" s="88" t="s">
        <v>29</v>
      </c>
      <c r="H56" s="88" t="s">
        <v>30</v>
      </c>
      <c r="I56" s="88" t="s">
        <v>31</v>
      </c>
      <c r="J56" s="88" t="s">
        <v>32</v>
      </c>
      <c r="K56" s="89"/>
      <c r="L56" s="87" t="s">
        <v>28</v>
      </c>
      <c r="M56" s="88" t="s">
        <v>33</v>
      </c>
      <c r="N56" s="88" t="s">
        <v>30</v>
      </c>
      <c r="O56" s="88" t="s">
        <v>31</v>
      </c>
      <c r="P56" s="88" t="s">
        <v>34</v>
      </c>
      <c r="Q56" s="88" t="s">
        <v>32</v>
      </c>
      <c r="R56" s="90" t="s">
        <v>35</v>
      </c>
      <c r="S56" s="90" t="s">
        <v>36</v>
      </c>
      <c r="T56" s="90" t="s">
        <v>37</v>
      </c>
      <c r="U56" s="47"/>
      <c r="V56" s="91"/>
      <c r="W56" s="91"/>
      <c r="X56" s="91"/>
    </row>
    <row r="57" spans="1:33" s="48" customFormat="1" x14ac:dyDescent="0.2">
      <c r="A57" s="49"/>
      <c r="B57" s="85"/>
      <c r="C57" s="85"/>
      <c r="D57" s="92"/>
      <c r="E57" s="93"/>
      <c r="F57" s="94">
        <v>43831</v>
      </c>
      <c r="G57" s="95">
        <v>12.102882149060481</v>
      </c>
      <c r="H57" s="95">
        <f>+N57</f>
        <v>6065.98</v>
      </c>
      <c r="I57" s="96">
        <f>+ROUND(H57*(3.97/1000),2)</f>
        <v>24.08</v>
      </c>
      <c r="J57" s="95">
        <f>+ROUND(G57*P57/I57,2)</f>
        <v>38869.65</v>
      </c>
      <c r="K57" s="95"/>
      <c r="L57" s="97">
        <v>44197</v>
      </c>
      <c r="M57" s="95">
        <f t="shared" ref="M57:M58" si="31">+AC4</f>
        <v>12.042424147101887</v>
      </c>
      <c r="N57" s="95">
        <f>+H4</f>
        <v>6065.98</v>
      </c>
      <c r="O57" s="96">
        <f>+ROUND(N57*(3.97/1000),2)</f>
        <v>24.08</v>
      </c>
      <c r="P57" s="98">
        <f>+B4+C4+D4</f>
        <v>77335.39</v>
      </c>
      <c r="Q57" s="98">
        <f>+E4+F4+G4</f>
        <v>38425.259999999995</v>
      </c>
      <c r="R57" s="99">
        <f>+J57-Q57</f>
        <v>444.39000000000669</v>
      </c>
      <c r="S57" s="100">
        <f>+R57/J57</f>
        <v>1.1432827411618234E-2</v>
      </c>
      <c r="T57" s="101">
        <f>(SUM(R$57)/SUM(J$57))</f>
        <v>1.1432827411618234E-2</v>
      </c>
      <c r="V57" s="91"/>
      <c r="W57" s="91"/>
      <c r="X57" s="91"/>
      <c r="Y57" s="85"/>
    </row>
    <row r="58" spans="1:33" s="48" customFormat="1" x14ac:dyDescent="0.2">
      <c r="A58" s="49"/>
      <c r="B58" s="85"/>
      <c r="C58" s="85"/>
      <c r="D58" s="92"/>
      <c r="E58" s="93"/>
      <c r="F58" s="94">
        <v>43862</v>
      </c>
      <c r="G58" s="95">
        <v>11.651686774208031</v>
      </c>
      <c r="H58" s="95">
        <f t="shared" ref="H58" si="32">+N58</f>
        <v>6084.76</v>
      </c>
      <c r="I58" s="96">
        <f t="shared" ref="I58" si="33">+ROUND(H58*(3.97/1000),2)</f>
        <v>24.16</v>
      </c>
      <c r="J58" s="95">
        <f t="shared" ref="J58" si="34">+ROUND(G58*P58/I58,2)</f>
        <v>47950.23</v>
      </c>
      <c r="K58" s="95"/>
      <c r="L58" s="97">
        <v>44228</v>
      </c>
      <c r="M58" s="95">
        <f t="shared" si="31"/>
        <v>11.807151378370696</v>
      </c>
      <c r="N58" s="95">
        <f t="shared" ref="N58" si="35">+H5</f>
        <v>6084.76</v>
      </c>
      <c r="O58" s="96">
        <f t="shared" ref="O58" si="36">+ROUND(N58*(3.97/1000),2)</f>
        <v>24.16</v>
      </c>
      <c r="P58" s="98">
        <f t="shared" ref="P58" si="37">+B5+C5+D5</f>
        <v>99425.73</v>
      </c>
      <c r="Q58" s="98">
        <f t="shared" ref="Q58" si="38">+E5+F5+G5</f>
        <v>48556.69</v>
      </c>
      <c r="R58" s="99">
        <f>+J58-Q58</f>
        <v>-606.45999999999913</v>
      </c>
      <c r="S58" s="100">
        <f t="shared" ref="S58:S68" si="39">+R58/J58</f>
        <v>-1.2647697414590067E-2</v>
      </c>
      <c r="T58" s="101">
        <f>(SUM(R$57:R58)/SUM(J$57:J58))</f>
        <v>-1.8667383553166905E-3</v>
      </c>
      <c r="V58" s="91"/>
      <c r="W58" s="91"/>
      <c r="X58" s="91"/>
      <c r="Y58" s="85"/>
    </row>
    <row r="59" spans="1:33" s="48" customFormat="1" x14ac:dyDescent="0.2">
      <c r="A59" s="49"/>
      <c r="B59" s="85"/>
      <c r="C59" s="85"/>
      <c r="D59" s="92"/>
      <c r="E59" s="93"/>
      <c r="F59" s="94">
        <v>43891</v>
      </c>
      <c r="G59" s="95">
        <v>11.524820170344555</v>
      </c>
      <c r="H59" s="95"/>
      <c r="I59" s="96"/>
      <c r="J59" s="95"/>
      <c r="K59" s="95"/>
      <c r="L59" s="97">
        <v>44256</v>
      </c>
      <c r="M59" s="95"/>
      <c r="N59" s="95"/>
      <c r="O59" s="96"/>
      <c r="P59" s="98"/>
      <c r="Q59" s="98"/>
      <c r="R59" s="99"/>
      <c r="S59" s="100"/>
      <c r="T59" s="101"/>
      <c r="V59" s="91"/>
      <c r="W59" s="91"/>
      <c r="X59" s="91"/>
    </row>
    <row r="60" spans="1:33" s="48" customFormat="1" x14ac:dyDescent="0.2">
      <c r="B60" s="85"/>
      <c r="C60" s="85"/>
      <c r="D60" s="92"/>
      <c r="E60" s="93"/>
      <c r="F60" s="94">
        <v>43922</v>
      </c>
      <c r="G60" s="95">
        <v>11.592616417062967</v>
      </c>
      <c r="H60" s="95"/>
      <c r="I60" s="96"/>
      <c r="J60" s="95"/>
      <c r="K60" s="102"/>
      <c r="L60" s="97">
        <v>44287</v>
      </c>
      <c r="M60" s="95"/>
      <c r="N60" s="95"/>
      <c r="O60" s="96"/>
      <c r="P60" s="98"/>
      <c r="Q60" s="98"/>
      <c r="R60" s="99"/>
      <c r="S60" s="100"/>
      <c r="T60" s="101"/>
      <c r="V60" s="91"/>
      <c r="W60" s="91"/>
      <c r="X60" s="91"/>
    </row>
    <row r="61" spans="1:33" s="48" customFormat="1" x14ac:dyDescent="0.2">
      <c r="B61" s="85"/>
      <c r="C61" s="85"/>
      <c r="D61" s="92"/>
      <c r="E61" s="93"/>
      <c r="F61" s="94">
        <v>43952</v>
      </c>
      <c r="G61" s="95">
        <v>11.621921552860663</v>
      </c>
      <c r="H61" s="95"/>
      <c r="I61" s="96"/>
      <c r="J61" s="95"/>
      <c r="K61" s="102"/>
      <c r="L61" s="97">
        <v>44317</v>
      </c>
      <c r="M61" s="95"/>
      <c r="N61" s="95"/>
      <c r="O61" s="96"/>
      <c r="P61" s="98"/>
      <c r="Q61" s="98"/>
      <c r="R61" s="99"/>
      <c r="S61" s="100"/>
      <c r="T61" s="101"/>
      <c r="V61" s="91"/>
      <c r="W61" s="91"/>
      <c r="X61" s="91"/>
    </row>
    <row r="62" spans="1:33" s="48" customFormat="1" x14ac:dyDescent="0.2">
      <c r="B62" s="85"/>
      <c r="C62" s="85"/>
      <c r="D62" s="92"/>
      <c r="E62" s="93"/>
      <c r="F62" s="94">
        <v>43983</v>
      </c>
      <c r="G62" s="95">
        <v>11.76921093439587</v>
      </c>
      <c r="H62" s="95"/>
      <c r="I62" s="96"/>
      <c r="J62" s="95"/>
      <c r="K62" s="102"/>
      <c r="L62" s="97">
        <v>44348</v>
      </c>
      <c r="M62" s="95"/>
      <c r="N62" s="95"/>
      <c r="O62" s="96"/>
      <c r="P62" s="98"/>
      <c r="Q62" s="98"/>
      <c r="R62" s="99"/>
      <c r="S62" s="100"/>
      <c r="T62" s="101"/>
      <c r="V62" s="91"/>
      <c r="W62" s="91"/>
      <c r="X62" s="91"/>
    </row>
    <row r="63" spans="1:33" s="48" customFormat="1" x14ac:dyDescent="0.2">
      <c r="B63" s="85"/>
      <c r="C63" s="85"/>
      <c r="D63" s="92"/>
      <c r="E63" s="93"/>
      <c r="F63" s="94">
        <v>44013</v>
      </c>
      <c r="G63" s="95">
        <v>12.948407644409425</v>
      </c>
      <c r="H63" s="95"/>
      <c r="I63" s="96"/>
      <c r="J63" s="95"/>
      <c r="K63" s="102"/>
      <c r="L63" s="97">
        <v>44378</v>
      </c>
      <c r="M63" s="95"/>
      <c r="N63" s="95"/>
      <c r="O63" s="96"/>
      <c r="P63" s="98"/>
      <c r="Q63" s="98"/>
      <c r="R63" s="99"/>
      <c r="S63" s="100"/>
      <c r="T63" s="101"/>
      <c r="V63" s="91"/>
      <c r="W63" s="91"/>
      <c r="X63" s="91"/>
    </row>
    <row r="64" spans="1:33" s="48" customFormat="1" x14ac:dyDescent="0.2">
      <c r="B64" s="85"/>
      <c r="C64" s="85"/>
      <c r="D64" s="92"/>
      <c r="E64" s="93"/>
      <c r="F64" s="94">
        <v>44044</v>
      </c>
      <c r="G64" s="95">
        <v>12.181521322587315</v>
      </c>
      <c r="H64" s="95"/>
      <c r="I64" s="96"/>
      <c r="J64" s="95"/>
      <c r="K64" s="102"/>
      <c r="L64" s="97">
        <v>44409</v>
      </c>
      <c r="M64" s="95"/>
      <c r="N64" s="95"/>
      <c r="O64" s="96"/>
      <c r="P64" s="98"/>
      <c r="Q64" s="98"/>
      <c r="R64" s="99"/>
      <c r="S64" s="100"/>
      <c r="T64" s="101"/>
      <c r="V64" s="91"/>
      <c r="W64" s="91"/>
      <c r="X64" s="91"/>
    </row>
    <row r="65" spans="2:24" s="48" customFormat="1" x14ac:dyDescent="0.2">
      <c r="B65" s="85"/>
      <c r="C65" s="85"/>
      <c r="D65" s="92"/>
      <c r="E65" s="93"/>
      <c r="F65" s="94">
        <v>44075</v>
      </c>
      <c r="G65" s="95">
        <v>11.892482933242903</v>
      </c>
      <c r="H65" s="95"/>
      <c r="I65" s="96"/>
      <c r="J65" s="95"/>
      <c r="K65" s="102"/>
      <c r="L65" s="97">
        <v>44440</v>
      </c>
      <c r="M65" s="95"/>
      <c r="N65" s="95"/>
      <c r="O65" s="96"/>
      <c r="P65" s="98"/>
      <c r="Q65" s="98"/>
      <c r="R65" s="99"/>
      <c r="S65" s="100"/>
      <c r="T65" s="101"/>
      <c r="V65" s="91"/>
      <c r="W65" s="91"/>
      <c r="X65" s="91"/>
    </row>
    <row r="66" spans="2:24" s="48" customFormat="1" x14ac:dyDescent="0.2">
      <c r="B66" s="85"/>
      <c r="C66" s="85"/>
      <c r="D66" s="92"/>
      <c r="E66" s="93"/>
      <c r="F66" s="94">
        <v>44105</v>
      </c>
      <c r="G66" s="95">
        <v>11.803480554005048</v>
      </c>
      <c r="H66" s="95"/>
      <c r="I66" s="96"/>
      <c r="J66" s="95"/>
      <c r="K66" s="102"/>
      <c r="L66" s="97">
        <v>44470</v>
      </c>
      <c r="M66" s="95"/>
      <c r="N66" s="95"/>
      <c r="O66" s="96"/>
      <c r="P66" s="98"/>
      <c r="Q66" s="98"/>
      <c r="R66" s="99"/>
      <c r="S66" s="100"/>
      <c r="T66" s="101"/>
      <c r="V66" s="91"/>
      <c r="W66" s="91"/>
      <c r="X66" s="91"/>
    </row>
    <row r="67" spans="2:24" s="48" customFormat="1" x14ac:dyDescent="0.2">
      <c r="B67" s="85"/>
      <c r="C67" s="85"/>
      <c r="D67" s="92"/>
      <c r="E67" s="93"/>
      <c r="F67" s="94">
        <v>44136</v>
      </c>
      <c r="G67" s="95">
        <v>12.234319509719606</v>
      </c>
      <c r="H67" s="95"/>
      <c r="I67" s="96"/>
      <c r="J67" s="95"/>
      <c r="K67" s="102"/>
      <c r="L67" s="97">
        <v>44501</v>
      </c>
      <c r="M67" s="95"/>
      <c r="N67" s="95"/>
      <c r="O67" s="96"/>
      <c r="P67" s="98"/>
      <c r="Q67" s="98"/>
      <c r="R67" s="99"/>
      <c r="S67" s="100"/>
      <c r="T67" s="101"/>
      <c r="V67" s="91"/>
      <c r="W67" s="91"/>
      <c r="X67" s="91"/>
    </row>
    <row r="68" spans="2:24" s="48" customFormat="1" x14ac:dyDescent="0.2">
      <c r="B68" s="85"/>
      <c r="C68" s="85"/>
      <c r="D68" s="92"/>
      <c r="E68" s="93"/>
      <c r="F68" s="94">
        <v>44166</v>
      </c>
      <c r="G68" s="95">
        <v>12.105988767427647</v>
      </c>
      <c r="H68" s="95"/>
      <c r="I68" s="96"/>
      <c r="J68" s="95"/>
      <c r="K68" s="102"/>
      <c r="L68" s="97">
        <v>44531</v>
      </c>
      <c r="M68" s="95"/>
      <c r="N68" s="95"/>
      <c r="O68" s="96"/>
      <c r="P68" s="98"/>
      <c r="Q68" s="98"/>
      <c r="R68" s="99">
        <f t="shared" ref="R68" si="40">+J68-Q68</f>
        <v>0</v>
      </c>
      <c r="S68" s="100" t="e">
        <f t="shared" si="39"/>
        <v>#DIV/0!</v>
      </c>
      <c r="T68" s="101">
        <f>(SUM(R$57:R68)/SUM(J$57:J68))</f>
        <v>-1.8667383553166905E-3</v>
      </c>
      <c r="V68" s="91"/>
      <c r="W68" s="91"/>
      <c r="X68" s="91"/>
    </row>
    <row r="69" spans="2:24" s="103" customFormat="1" x14ac:dyDescent="0.2">
      <c r="D69" s="104"/>
      <c r="E69" s="105"/>
      <c r="F69" s="106" t="s">
        <v>38</v>
      </c>
      <c r="G69" s="107"/>
      <c r="H69" s="107"/>
      <c r="I69" s="107"/>
      <c r="J69" s="108">
        <f>SUM(J57:J68)</f>
        <v>86819.88</v>
      </c>
      <c r="K69" s="108"/>
      <c r="L69" s="109"/>
      <c r="M69" s="107"/>
      <c r="N69" s="107"/>
      <c r="O69" s="107"/>
      <c r="P69" s="110">
        <f>SUM(P57:P68)</f>
        <v>176761.12</v>
      </c>
      <c r="Q69" s="110">
        <f>SUM(Q57:Q68)</f>
        <v>86981.95</v>
      </c>
      <c r="R69" s="111">
        <f>+J69-Q69</f>
        <v>-162.06999999999243</v>
      </c>
      <c r="S69" s="112">
        <f>+R69/J69</f>
        <v>-1.8667383553166905E-3</v>
      </c>
      <c r="T69" s="113"/>
      <c r="V69" s="114"/>
      <c r="W69" s="114"/>
      <c r="X69" s="114"/>
    </row>
    <row r="70" spans="2:24" s="48" customFormat="1" x14ac:dyDescent="0.2">
      <c r="E70" s="85"/>
      <c r="I70" s="71"/>
      <c r="J70" s="71"/>
      <c r="K70" s="71"/>
      <c r="U70" s="91"/>
      <c r="V70" s="91"/>
      <c r="W70" s="91"/>
    </row>
  </sheetData>
  <sheetProtection sheet="1" objects="1" scenarios="1"/>
  <mergeCells count="15">
    <mergeCell ref="A32:AG32"/>
    <mergeCell ref="F55:J55"/>
    <mergeCell ref="L55:Q55"/>
    <mergeCell ref="O2:Q2"/>
    <mergeCell ref="R2:T2"/>
    <mergeCell ref="U2:X2"/>
    <mergeCell ref="Y2:AA2"/>
    <mergeCell ref="AL2:AO2"/>
    <mergeCell ref="A18:AG18"/>
    <mergeCell ref="A2:A3"/>
    <mergeCell ref="B2:D2"/>
    <mergeCell ref="E2:G2"/>
    <mergeCell ref="H2:H3"/>
    <mergeCell ref="I2:K2"/>
    <mergeCell ref="L2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Sanabria Higuera</dc:creator>
  <cp:lastModifiedBy>Alirio Sanabria Higuera</cp:lastModifiedBy>
  <dcterms:created xsi:type="dcterms:W3CDTF">2021-03-09T16:09:51Z</dcterms:created>
  <dcterms:modified xsi:type="dcterms:W3CDTF">2021-03-09T16:35:39Z</dcterms:modified>
</cp:coreProperties>
</file>